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H:\02-Work\03-GraphicsWork\01 CNC Working\07 Documents\"/>
    </mc:Choice>
  </mc:AlternateContent>
  <bookViews>
    <workbookView xWindow="0" yWindow="0" windowWidth="24000" windowHeight="9885" tabRatio="854" firstSheet="7" activeTab="19"/>
  </bookViews>
  <sheets>
    <sheet name="الأخشاب" sheetId="44" r:id="rId1"/>
    <sheet name="دليل المنتجات" sheetId="2" r:id="rId2"/>
    <sheet name="D0101" sheetId="35" r:id="rId3"/>
    <sheet name="D0102" sheetId="36" r:id="rId4"/>
    <sheet name="D0103" sheetId="37" r:id="rId5"/>
    <sheet name="D0104" sheetId="38" r:id="rId6"/>
    <sheet name="D0105" sheetId="39" r:id="rId7"/>
    <sheet name="D0112" sheetId="47" r:id="rId8"/>
    <sheet name="D0113" sheetId="49" r:id="rId9"/>
    <sheet name="D0118" sheetId="51" r:id="rId10"/>
    <sheet name="D0124" sheetId="43" r:id="rId11"/>
    <sheet name="D0126" sheetId="42" r:id="rId12"/>
    <sheet name="D0127" sheetId="41" r:id="rId13"/>
    <sheet name="D0128" sheetId="40" r:id="rId14"/>
    <sheet name="D0216" sheetId="48" r:id="rId15"/>
    <sheet name="D0218" sheetId="45" r:id="rId16"/>
    <sheet name="D0224" sheetId="57" r:id="rId17"/>
    <sheet name="D0225" sheetId="60" r:id="rId18"/>
    <sheet name="D0226" sheetId="59" r:id="rId19"/>
    <sheet name="D0227" sheetId="61" r:id="rId20"/>
    <sheet name="K0201" sheetId="54" r:id="rId21"/>
    <sheet name="K0209" sheetId="55" r:id="rId22"/>
    <sheet name="K0212" sheetId="53" r:id="rId23"/>
    <sheet name="K0214" sheetId="56" r:id="rId24"/>
    <sheet name="K0219" sheetId="52" r:id="rId25"/>
    <sheet name="K0230" sheetId="58" r:id="rId26"/>
    <sheet name="H0101" sheetId="3" r:id="rId27"/>
    <sheet name="H0102" sheetId="4" r:id="rId28"/>
    <sheet name="H0103" sheetId="5" r:id="rId29"/>
    <sheet name="H0104" sheetId="6" r:id="rId30"/>
    <sheet name="H0105" sheetId="7" r:id="rId31"/>
    <sheet name="H0106" sheetId="8" r:id="rId32"/>
    <sheet name="H0107" sheetId="9" r:id="rId33"/>
    <sheet name="H0108" sheetId="10" r:id="rId34"/>
    <sheet name="H0109" sheetId="12" r:id="rId35"/>
    <sheet name="H0110" sheetId="13" r:id="rId36"/>
    <sheet name="H0111" sheetId="14" r:id="rId37"/>
    <sheet name="H0112" sheetId="15" r:id="rId38"/>
    <sheet name="H0113" sheetId="16" r:id="rId39"/>
    <sheet name="H0114" sheetId="17" r:id="rId40"/>
    <sheet name="H0115" sheetId="18" r:id="rId41"/>
    <sheet name="H0116" sheetId="19" r:id="rId42"/>
    <sheet name="H0117" sheetId="20" r:id="rId43"/>
    <sheet name="H0118" sheetId="21" r:id="rId44"/>
    <sheet name="H0119" sheetId="22" r:id="rId45"/>
    <sheet name="H0120" sheetId="23" r:id="rId46"/>
    <sheet name="H0121" sheetId="24" r:id="rId47"/>
    <sheet name="H0122" sheetId="25" r:id="rId48"/>
    <sheet name="H0123" sheetId="26" r:id="rId49"/>
    <sheet name="H0124" sheetId="27" r:id="rId50"/>
    <sheet name="H0125" sheetId="28" r:id="rId51"/>
    <sheet name="H0126" sheetId="11" r:id="rId52"/>
    <sheet name="H0127" sheetId="29" r:id="rId53"/>
    <sheet name="H0128" sheetId="30" r:id="rId54"/>
    <sheet name="H0129" sheetId="31" r:id="rId55"/>
    <sheet name="H0130" sheetId="32" r:id="rId56"/>
    <sheet name="H0131" sheetId="33" r:id="rId57"/>
    <sheet name="H0132" sheetId="34" r:id="rId58"/>
  </sheets>
  <definedNames>
    <definedName name="_xlnm._FilterDatabase" localSheetId="1" hidden="1">'دليل المنتجات'!$A$1:$I$69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J56" i="61" l="1"/>
  <c r="E56" i="61"/>
  <c r="F56" i="61" s="1"/>
  <c r="H38" i="61"/>
  <c r="J38" i="61" s="1"/>
  <c r="F38" i="61"/>
  <c r="K38" i="61" s="1"/>
  <c r="K46" i="61" s="1"/>
  <c r="L38" i="61" s="1"/>
  <c r="E38" i="61"/>
  <c r="H20" i="61"/>
  <c r="J20" i="61" s="1"/>
  <c r="E20" i="61"/>
  <c r="F20" i="61" s="1"/>
  <c r="K20" i="61" s="1"/>
  <c r="K28" i="61" s="1"/>
  <c r="L20" i="61" s="1"/>
  <c r="H2" i="61"/>
  <c r="J2" i="61" s="1"/>
  <c r="E2" i="61"/>
  <c r="F2" i="61" s="1"/>
  <c r="K2" i="61" s="1"/>
  <c r="K10" i="61" s="1"/>
  <c r="L2" i="61" s="1"/>
  <c r="K56" i="61" l="1"/>
  <c r="K64" i="61" s="1"/>
  <c r="L56" i="61" s="1"/>
  <c r="L64" i="61" s="1"/>
  <c r="L10" i="61"/>
  <c r="O14" i="61"/>
  <c r="O10" i="61"/>
  <c r="O9" i="61"/>
  <c r="O5" i="61"/>
  <c r="O15" i="61"/>
  <c r="O11" i="61"/>
  <c r="O6" i="61"/>
  <c r="O2" i="61"/>
  <c r="O16" i="61"/>
  <c r="O12" i="61"/>
  <c r="O7" i="61"/>
  <c r="O3" i="61"/>
  <c r="O17" i="61"/>
  <c r="O13" i="61"/>
  <c r="O8" i="61"/>
  <c r="O4" i="61"/>
  <c r="L46" i="61"/>
  <c r="O45" i="61"/>
  <c r="O44" i="61"/>
  <c r="O43" i="61"/>
  <c r="O42" i="61"/>
  <c r="O41" i="61"/>
  <c r="O40" i="61"/>
  <c r="O39" i="61"/>
  <c r="O38" i="61"/>
  <c r="O53" i="61"/>
  <c r="O51" i="61"/>
  <c r="O49" i="61"/>
  <c r="O47" i="61"/>
  <c r="O52" i="61"/>
  <c r="O50" i="61"/>
  <c r="O48" i="61"/>
  <c r="O46" i="61"/>
  <c r="L28" i="61"/>
  <c r="O27" i="61"/>
  <c r="O26" i="61"/>
  <c r="O25" i="61"/>
  <c r="O24" i="61"/>
  <c r="O23" i="61"/>
  <c r="O34" i="61"/>
  <c r="O32" i="61"/>
  <c r="O30" i="61"/>
  <c r="O28" i="61"/>
  <c r="O21" i="61"/>
  <c r="O22" i="61"/>
  <c r="O35" i="61"/>
  <c r="O33" i="61"/>
  <c r="O31" i="61"/>
  <c r="O29" i="61"/>
  <c r="O20" i="61"/>
  <c r="H2" i="59"/>
  <c r="O66" i="61" l="1"/>
  <c r="P66" i="61" s="1"/>
  <c r="R66" i="61" s="1"/>
  <c r="O68" i="61"/>
  <c r="O57" i="61"/>
  <c r="Q57" i="61" s="1"/>
  <c r="O69" i="61"/>
  <c r="Q69" i="61" s="1"/>
  <c r="O70" i="61"/>
  <c r="P70" i="61" s="1"/>
  <c r="R70" i="61" s="1"/>
  <c r="O58" i="61"/>
  <c r="Q58" i="61" s="1"/>
  <c r="O65" i="61"/>
  <c r="Q65" i="61" s="1"/>
  <c r="O71" i="61"/>
  <c r="P71" i="61" s="1"/>
  <c r="R71" i="61" s="1"/>
  <c r="O59" i="61"/>
  <c r="Q59" i="61" s="1"/>
  <c r="O64" i="61"/>
  <c r="Q64" i="61" s="1"/>
  <c r="O67" i="61"/>
  <c r="P67" i="61" s="1"/>
  <c r="R67" i="61" s="1"/>
  <c r="O56" i="61"/>
  <c r="P56" i="61" s="1"/>
  <c r="R56" i="61" s="1"/>
  <c r="O60" i="61"/>
  <c r="P60" i="61" s="1"/>
  <c r="R60" i="61" s="1"/>
  <c r="O61" i="61"/>
  <c r="Q61" i="61" s="1"/>
  <c r="O62" i="61"/>
  <c r="P62" i="61" s="1"/>
  <c r="R62" i="61" s="1"/>
  <c r="O63" i="61"/>
  <c r="P63" i="61" s="1"/>
  <c r="R63" i="61" s="1"/>
  <c r="Q66" i="61"/>
  <c r="Q68" i="61"/>
  <c r="P68" i="61"/>
  <c r="R68" i="61" s="1"/>
  <c r="Q33" i="61"/>
  <c r="P33" i="61"/>
  <c r="R33" i="61" s="1"/>
  <c r="Q28" i="61"/>
  <c r="P28" i="61"/>
  <c r="R28" i="61" s="1"/>
  <c r="P23" i="61"/>
  <c r="R23" i="61" s="1"/>
  <c r="Q23" i="61"/>
  <c r="P27" i="61"/>
  <c r="R27" i="61" s="1"/>
  <c r="Q27" i="61"/>
  <c r="Q50" i="61"/>
  <c r="P50" i="61"/>
  <c r="R50" i="61" s="1"/>
  <c r="Q51" i="61"/>
  <c r="P51" i="61"/>
  <c r="R51" i="61" s="1"/>
  <c r="P40" i="61"/>
  <c r="R40" i="61" s="1"/>
  <c r="Q40" i="61"/>
  <c r="P44" i="61"/>
  <c r="R44" i="61" s="1"/>
  <c r="Q44" i="61"/>
  <c r="P8" i="61"/>
  <c r="R8" i="61" s="1"/>
  <c r="Q8" i="61"/>
  <c r="P7" i="61"/>
  <c r="R7" i="61" s="1"/>
  <c r="Q7" i="61"/>
  <c r="P6" i="61"/>
  <c r="R6" i="61" s="1"/>
  <c r="Q6" i="61"/>
  <c r="P9" i="61"/>
  <c r="R9" i="61" s="1"/>
  <c r="Q9" i="61"/>
  <c r="P20" i="61"/>
  <c r="R20" i="61" s="1"/>
  <c r="Q20" i="61"/>
  <c r="Q35" i="61"/>
  <c r="P35" i="61"/>
  <c r="R35" i="61" s="1"/>
  <c r="Q30" i="61"/>
  <c r="P30" i="61"/>
  <c r="R30" i="61" s="1"/>
  <c r="P24" i="61"/>
  <c r="R24" i="61" s="1"/>
  <c r="Q24" i="61"/>
  <c r="Q52" i="61"/>
  <c r="P52" i="61"/>
  <c r="R52" i="61" s="1"/>
  <c r="Q53" i="61"/>
  <c r="P53" i="61"/>
  <c r="R53" i="61" s="1"/>
  <c r="P41" i="61"/>
  <c r="R41" i="61" s="1"/>
  <c r="Q41" i="61"/>
  <c r="P45" i="61"/>
  <c r="R45" i="61" s="1"/>
  <c r="Q45" i="61"/>
  <c r="Q13" i="61"/>
  <c r="P13" i="61"/>
  <c r="R13" i="61" s="1"/>
  <c r="Q12" i="61"/>
  <c r="P12" i="61"/>
  <c r="R12" i="61" s="1"/>
  <c r="P11" i="61"/>
  <c r="R11" i="61" s="1"/>
  <c r="Q11" i="61"/>
  <c r="Q10" i="61"/>
  <c r="P10" i="61"/>
  <c r="R10" i="61" s="1"/>
  <c r="Q29" i="61"/>
  <c r="P29" i="61"/>
  <c r="R29" i="61" s="1"/>
  <c r="P22" i="61"/>
  <c r="R22" i="61" s="1"/>
  <c r="Q22" i="61"/>
  <c r="Q32" i="61"/>
  <c r="P32" i="61"/>
  <c r="R32" i="61" s="1"/>
  <c r="P25" i="61"/>
  <c r="R25" i="61" s="1"/>
  <c r="Q25" i="61"/>
  <c r="Q46" i="61"/>
  <c r="P46" i="61"/>
  <c r="R46" i="61" s="1"/>
  <c r="Q47" i="61"/>
  <c r="P47" i="61"/>
  <c r="R47" i="61" s="1"/>
  <c r="P38" i="61"/>
  <c r="R38" i="61" s="1"/>
  <c r="Q38" i="61"/>
  <c r="P42" i="61"/>
  <c r="R42" i="61" s="1"/>
  <c r="Q42" i="61"/>
  <c r="Q17" i="61"/>
  <c r="P17" i="61"/>
  <c r="R17" i="61" s="1"/>
  <c r="Q16" i="61"/>
  <c r="P16" i="61"/>
  <c r="R16" i="61" s="1"/>
  <c r="P15" i="61"/>
  <c r="R15" i="61" s="1"/>
  <c r="Q15" i="61"/>
  <c r="Q14" i="61"/>
  <c r="P14" i="61"/>
  <c r="R14" i="61" s="1"/>
  <c r="Q31" i="61"/>
  <c r="P31" i="61"/>
  <c r="R31" i="61" s="1"/>
  <c r="P21" i="61"/>
  <c r="R21" i="61" s="1"/>
  <c r="Q21" i="61"/>
  <c r="Q34" i="61"/>
  <c r="P34" i="61"/>
  <c r="R34" i="61" s="1"/>
  <c r="P26" i="61"/>
  <c r="R26" i="61" s="1"/>
  <c r="Q26" i="61"/>
  <c r="Q48" i="61"/>
  <c r="P48" i="61"/>
  <c r="R48" i="61" s="1"/>
  <c r="Q49" i="61"/>
  <c r="P49" i="61"/>
  <c r="R49" i="61" s="1"/>
  <c r="P39" i="61"/>
  <c r="R39" i="61" s="1"/>
  <c r="Q39" i="61"/>
  <c r="P43" i="61"/>
  <c r="R43" i="61" s="1"/>
  <c r="Q43" i="61"/>
  <c r="P4" i="61"/>
  <c r="R4" i="61" s="1"/>
  <c r="Q4" i="61"/>
  <c r="P3" i="61"/>
  <c r="R3" i="61" s="1"/>
  <c r="Q3" i="61"/>
  <c r="P2" i="61"/>
  <c r="R2" i="61" s="1"/>
  <c r="Q2" i="61"/>
  <c r="P5" i="61"/>
  <c r="R5" i="61" s="1"/>
  <c r="Q5" i="61"/>
  <c r="H38" i="60"/>
  <c r="J38" i="60" s="1"/>
  <c r="E38" i="60"/>
  <c r="F38" i="60" s="1"/>
  <c r="J20" i="60"/>
  <c r="E20" i="60"/>
  <c r="F20" i="60" s="1"/>
  <c r="J2" i="60"/>
  <c r="E2" i="60"/>
  <c r="F2" i="60" s="1"/>
  <c r="P57" i="61" l="1"/>
  <c r="R57" i="61" s="1"/>
  <c r="Q71" i="61"/>
  <c r="Q56" i="61"/>
  <c r="P59" i="61"/>
  <c r="R59" i="61" s="1"/>
  <c r="Q70" i="61"/>
  <c r="Q60" i="61"/>
  <c r="P69" i="61"/>
  <c r="R69" i="61" s="1"/>
  <c r="Q67" i="61"/>
  <c r="Q62" i="61"/>
  <c r="P64" i="61"/>
  <c r="R64" i="61" s="1"/>
  <c r="P58" i="61"/>
  <c r="R58" i="61" s="1"/>
  <c r="P61" i="61"/>
  <c r="R61" i="61" s="1"/>
  <c r="P65" i="61"/>
  <c r="R65" i="61" s="1"/>
  <c r="Q63" i="61"/>
  <c r="K20" i="60"/>
  <c r="K28" i="60" s="1"/>
  <c r="L20" i="60" s="1"/>
  <c r="O30" i="60" s="1"/>
  <c r="K2" i="60"/>
  <c r="K10" i="60" s="1"/>
  <c r="L2" i="60" s="1"/>
  <c r="O11" i="60" s="1"/>
  <c r="O32" i="60"/>
  <c r="O25" i="60"/>
  <c r="O21" i="60"/>
  <c r="O33" i="60"/>
  <c r="O31" i="60"/>
  <c r="K38" i="60"/>
  <c r="K46" i="60" s="1"/>
  <c r="L38" i="60" s="1"/>
  <c r="H38" i="59"/>
  <c r="J38" i="59" s="1"/>
  <c r="E38" i="59"/>
  <c r="F38" i="59" s="1"/>
  <c r="K38" i="59" s="1"/>
  <c r="K46" i="59" s="1"/>
  <c r="L38" i="59" s="1"/>
  <c r="H20" i="59"/>
  <c r="J20" i="59" s="1"/>
  <c r="E20" i="59"/>
  <c r="F20" i="59" s="1"/>
  <c r="K20" i="59" s="1"/>
  <c r="K28" i="59" s="1"/>
  <c r="L20" i="59" s="1"/>
  <c r="J2" i="59"/>
  <c r="E2" i="59"/>
  <c r="F2" i="59" s="1"/>
  <c r="O35" i="60" l="1"/>
  <c r="P35" i="60" s="1"/>
  <c r="R35" i="60" s="1"/>
  <c r="O22" i="60"/>
  <c r="P22" i="60" s="1"/>
  <c r="R22" i="60" s="1"/>
  <c r="O26" i="60"/>
  <c r="Q26" i="60" s="1"/>
  <c r="O34" i="60"/>
  <c r="Q34" i="60" s="1"/>
  <c r="O28" i="60"/>
  <c r="O29" i="60"/>
  <c r="P29" i="60" s="1"/>
  <c r="R29" i="60" s="1"/>
  <c r="O23" i="60"/>
  <c r="P23" i="60" s="1"/>
  <c r="R23" i="60" s="1"/>
  <c r="O27" i="60"/>
  <c r="P27" i="60" s="1"/>
  <c r="R27" i="60" s="1"/>
  <c r="L28" i="60"/>
  <c r="O20" i="60"/>
  <c r="Q20" i="60" s="1"/>
  <c r="O24" i="60"/>
  <c r="Q24" i="60" s="1"/>
  <c r="O13" i="60"/>
  <c r="P13" i="60" s="1"/>
  <c r="R13" i="60" s="1"/>
  <c r="O3" i="60"/>
  <c r="O8" i="60"/>
  <c r="O12" i="60"/>
  <c r="Q12" i="60" s="1"/>
  <c r="O4" i="60"/>
  <c r="Q4" i="60" s="1"/>
  <c r="O14" i="60"/>
  <c r="Q14" i="60" s="1"/>
  <c r="O15" i="60"/>
  <c r="O5" i="60"/>
  <c r="Q5" i="60" s="1"/>
  <c r="O16" i="60"/>
  <c r="P16" i="60" s="1"/>
  <c r="R16" i="60" s="1"/>
  <c r="O17" i="60"/>
  <c r="O7" i="60"/>
  <c r="L10" i="60"/>
  <c r="O9" i="60"/>
  <c r="Q9" i="60" s="1"/>
  <c r="O10" i="60"/>
  <c r="P10" i="60" s="1"/>
  <c r="R10" i="60" s="1"/>
  <c r="O2" i="60"/>
  <c r="P2" i="60" s="1"/>
  <c r="R2" i="60" s="1"/>
  <c r="O6" i="60"/>
  <c r="P6" i="60" s="1"/>
  <c r="R6" i="60" s="1"/>
  <c r="P12" i="60"/>
  <c r="R12" i="60" s="1"/>
  <c r="P14" i="60"/>
  <c r="R14" i="60" s="1"/>
  <c r="Q30" i="60"/>
  <c r="P30" i="60"/>
  <c r="R30" i="60" s="1"/>
  <c r="L46" i="60"/>
  <c r="O52" i="60"/>
  <c r="O45" i="60"/>
  <c r="O44" i="60"/>
  <c r="O43" i="60"/>
  <c r="O42" i="60"/>
  <c r="O41" i="60"/>
  <c r="O40" i="60"/>
  <c r="O39" i="60"/>
  <c r="O38" i="60"/>
  <c r="O53" i="60"/>
  <c r="O51" i="60"/>
  <c r="O50" i="60"/>
  <c r="O48" i="60"/>
  <c r="O47" i="60"/>
  <c r="O46" i="60"/>
  <c r="O49" i="60"/>
  <c r="Q15" i="60"/>
  <c r="P15" i="60"/>
  <c r="R15" i="60" s="1"/>
  <c r="P8" i="60"/>
  <c r="R8" i="60" s="1"/>
  <c r="Q8" i="60"/>
  <c r="Q33" i="60"/>
  <c r="P33" i="60"/>
  <c r="R33" i="60" s="1"/>
  <c r="P21" i="60"/>
  <c r="R21" i="60" s="1"/>
  <c r="Q21" i="60"/>
  <c r="P25" i="60"/>
  <c r="R25" i="60" s="1"/>
  <c r="Q25" i="60"/>
  <c r="Q32" i="60"/>
  <c r="P32" i="60"/>
  <c r="R32" i="60" s="1"/>
  <c r="P3" i="60"/>
  <c r="R3" i="60" s="1"/>
  <c r="Q3" i="60"/>
  <c r="Q31" i="60"/>
  <c r="P31" i="60"/>
  <c r="R31" i="60" s="1"/>
  <c r="Q13" i="60"/>
  <c r="Q17" i="60"/>
  <c r="P17" i="60"/>
  <c r="R17" i="60" s="1"/>
  <c r="P5" i="60"/>
  <c r="R5" i="60" s="1"/>
  <c r="P9" i="60"/>
  <c r="R9" i="60" s="1"/>
  <c r="Q35" i="60"/>
  <c r="Q22" i="60"/>
  <c r="P7" i="60"/>
  <c r="R7" i="60" s="1"/>
  <c r="Q7" i="60"/>
  <c r="P24" i="60"/>
  <c r="R24" i="60" s="1"/>
  <c r="Q2" i="60"/>
  <c r="Q6" i="60"/>
  <c r="Q11" i="60"/>
  <c r="P11" i="60"/>
  <c r="R11" i="60" s="1"/>
  <c r="Q28" i="60"/>
  <c r="P28" i="60"/>
  <c r="R28" i="60" s="1"/>
  <c r="Q29" i="60"/>
  <c r="K2" i="59"/>
  <c r="K10" i="59" s="1"/>
  <c r="L2" i="59" s="1"/>
  <c r="O12" i="59" s="1"/>
  <c r="L28" i="59"/>
  <c r="O33" i="59"/>
  <c r="O30" i="59"/>
  <c r="O28" i="59"/>
  <c r="O27" i="59"/>
  <c r="O26" i="59"/>
  <c r="O25" i="59"/>
  <c r="O24" i="59"/>
  <c r="O23" i="59"/>
  <c r="O22" i="59"/>
  <c r="O21" i="59"/>
  <c r="O20" i="59"/>
  <c r="O31" i="59"/>
  <c r="O35" i="59"/>
  <c r="O34" i="59"/>
  <c r="O32" i="59"/>
  <c r="O29" i="59"/>
  <c r="L46" i="59"/>
  <c r="O46" i="59"/>
  <c r="O45" i="59"/>
  <c r="O44" i="59"/>
  <c r="O43" i="59"/>
  <c r="O42" i="59"/>
  <c r="O41" i="59"/>
  <c r="O40" i="59"/>
  <c r="O39" i="59"/>
  <c r="O38" i="59"/>
  <c r="O53" i="59"/>
  <c r="O51" i="59"/>
  <c r="O50" i="59"/>
  <c r="O49" i="59"/>
  <c r="O47" i="59"/>
  <c r="O52" i="59"/>
  <c r="O48" i="59"/>
  <c r="O5" i="59"/>
  <c r="O3" i="59"/>
  <c r="O14" i="59"/>
  <c r="O10" i="59"/>
  <c r="O15" i="59"/>
  <c r="O13" i="59"/>
  <c r="O11" i="59"/>
  <c r="V5" i="53"/>
  <c r="V4" i="53"/>
  <c r="O7" i="59" l="1"/>
  <c r="O16" i="59"/>
  <c r="O8" i="59"/>
  <c r="L10" i="59"/>
  <c r="P26" i="60"/>
  <c r="R26" i="60" s="1"/>
  <c r="P20" i="60"/>
  <c r="R20" i="60" s="1"/>
  <c r="P4" i="60"/>
  <c r="R4" i="60" s="1"/>
  <c r="Q16" i="60"/>
  <c r="Q23" i="60"/>
  <c r="Q27" i="60"/>
  <c r="P34" i="60"/>
  <c r="R34" i="60" s="1"/>
  <c r="Q10" i="60"/>
  <c r="Q48" i="60"/>
  <c r="P48" i="60"/>
  <c r="R48" i="60" s="1"/>
  <c r="P38" i="60"/>
  <c r="R38" i="60" s="1"/>
  <c r="Q38" i="60"/>
  <c r="P42" i="60"/>
  <c r="R42" i="60" s="1"/>
  <c r="Q42" i="60"/>
  <c r="Q52" i="60"/>
  <c r="P52" i="60"/>
  <c r="R52" i="60" s="1"/>
  <c r="Q49" i="60"/>
  <c r="P49" i="60"/>
  <c r="R49" i="60" s="1"/>
  <c r="Q50" i="60"/>
  <c r="P50" i="60"/>
  <c r="R50" i="60" s="1"/>
  <c r="P39" i="60"/>
  <c r="R39" i="60" s="1"/>
  <c r="Q39" i="60"/>
  <c r="P43" i="60"/>
  <c r="R43" i="60" s="1"/>
  <c r="Q43" i="60"/>
  <c r="Q46" i="60"/>
  <c r="P46" i="60"/>
  <c r="R46" i="60" s="1"/>
  <c r="Q51" i="60"/>
  <c r="P51" i="60"/>
  <c r="R51" i="60" s="1"/>
  <c r="P40" i="60"/>
  <c r="R40" i="60" s="1"/>
  <c r="Q40" i="60"/>
  <c r="P44" i="60"/>
  <c r="R44" i="60" s="1"/>
  <c r="Q44" i="60"/>
  <c r="Q47" i="60"/>
  <c r="P47" i="60"/>
  <c r="R47" i="60" s="1"/>
  <c r="Q53" i="60"/>
  <c r="P53" i="60"/>
  <c r="R53" i="60" s="1"/>
  <c r="P41" i="60"/>
  <c r="R41" i="60" s="1"/>
  <c r="Q41" i="60"/>
  <c r="P45" i="60"/>
  <c r="R45" i="60" s="1"/>
  <c r="Q45" i="60"/>
  <c r="O17" i="59"/>
  <c r="Q17" i="59" s="1"/>
  <c r="O4" i="59"/>
  <c r="P4" i="59" s="1"/>
  <c r="R4" i="59" s="1"/>
  <c r="O9" i="59"/>
  <c r="P9" i="59" s="1"/>
  <c r="R9" i="59" s="1"/>
  <c r="O2" i="59"/>
  <c r="Q2" i="59" s="1"/>
  <c r="O6" i="59"/>
  <c r="P6" i="59" s="1"/>
  <c r="R6" i="59" s="1"/>
  <c r="Q10" i="59"/>
  <c r="P10" i="59"/>
  <c r="R10" i="59" s="1"/>
  <c r="Q14" i="59"/>
  <c r="P14" i="59"/>
  <c r="R14" i="59" s="1"/>
  <c r="P3" i="59"/>
  <c r="R3" i="59" s="1"/>
  <c r="Q3" i="59"/>
  <c r="P7" i="59"/>
  <c r="R7" i="59" s="1"/>
  <c r="Q7" i="59"/>
  <c r="Q16" i="59"/>
  <c r="P16" i="59"/>
  <c r="R16" i="59" s="1"/>
  <c r="Q47" i="59"/>
  <c r="P47" i="59"/>
  <c r="R47" i="59" s="1"/>
  <c r="Q53" i="59"/>
  <c r="P53" i="59"/>
  <c r="R53" i="59" s="1"/>
  <c r="P41" i="59"/>
  <c r="R41" i="59" s="1"/>
  <c r="Q41" i="59"/>
  <c r="P45" i="59"/>
  <c r="R45" i="59" s="1"/>
  <c r="Q45" i="59"/>
  <c r="Q32" i="59"/>
  <c r="P32" i="59"/>
  <c r="R32" i="59" s="1"/>
  <c r="P20" i="59"/>
  <c r="R20" i="59" s="1"/>
  <c r="Q20" i="59"/>
  <c r="P24" i="59"/>
  <c r="R24" i="59" s="1"/>
  <c r="Q24" i="59"/>
  <c r="Q28" i="59"/>
  <c r="P28" i="59"/>
  <c r="R28" i="59" s="1"/>
  <c r="P8" i="59"/>
  <c r="R8" i="59" s="1"/>
  <c r="Q8" i="59"/>
  <c r="Q49" i="59"/>
  <c r="P49" i="59"/>
  <c r="R49" i="59" s="1"/>
  <c r="P38" i="59"/>
  <c r="R38" i="59" s="1"/>
  <c r="Q38" i="59"/>
  <c r="P42" i="59"/>
  <c r="R42" i="59" s="1"/>
  <c r="Q42" i="59"/>
  <c r="Q46" i="59"/>
  <c r="P46" i="59"/>
  <c r="R46" i="59" s="1"/>
  <c r="Q34" i="59"/>
  <c r="P34" i="59"/>
  <c r="R34" i="59" s="1"/>
  <c r="P21" i="59"/>
  <c r="R21" i="59" s="1"/>
  <c r="Q21" i="59"/>
  <c r="P25" i="59"/>
  <c r="R25" i="59" s="1"/>
  <c r="Q25" i="59"/>
  <c r="Q30" i="59"/>
  <c r="P30" i="59"/>
  <c r="R30" i="59" s="1"/>
  <c r="Q11" i="59"/>
  <c r="P11" i="59"/>
  <c r="R11" i="59" s="1"/>
  <c r="Q9" i="59"/>
  <c r="Q50" i="59"/>
  <c r="P50" i="59"/>
  <c r="R50" i="59" s="1"/>
  <c r="P39" i="59"/>
  <c r="R39" i="59" s="1"/>
  <c r="Q39" i="59"/>
  <c r="P43" i="59"/>
  <c r="R43" i="59" s="1"/>
  <c r="Q43" i="59"/>
  <c r="Q35" i="59"/>
  <c r="P35" i="59"/>
  <c r="R35" i="59" s="1"/>
  <c r="P22" i="59"/>
  <c r="R22" i="59" s="1"/>
  <c r="Q22" i="59"/>
  <c r="P26" i="59"/>
  <c r="R26" i="59" s="1"/>
  <c r="Q26" i="59"/>
  <c r="Q33" i="59"/>
  <c r="P33" i="59"/>
  <c r="R33" i="59" s="1"/>
  <c r="Q13" i="59"/>
  <c r="P13" i="59"/>
  <c r="R13" i="59" s="1"/>
  <c r="P5" i="59"/>
  <c r="R5" i="59" s="1"/>
  <c r="Q5" i="59"/>
  <c r="Q48" i="59"/>
  <c r="P48" i="59"/>
  <c r="R48" i="59" s="1"/>
  <c r="Q15" i="59"/>
  <c r="P15" i="59"/>
  <c r="R15" i="59" s="1"/>
  <c r="Q12" i="59"/>
  <c r="P12" i="59"/>
  <c r="R12" i="59" s="1"/>
  <c r="Q52" i="59"/>
  <c r="P52" i="59"/>
  <c r="R52" i="59" s="1"/>
  <c r="Q51" i="59"/>
  <c r="P51" i="59"/>
  <c r="R51" i="59" s="1"/>
  <c r="P40" i="59"/>
  <c r="R40" i="59" s="1"/>
  <c r="Q40" i="59"/>
  <c r="P44" i="59"/>
  <c r="R44" i="59" s="1"/>
  <c r="Q44" i="59"/>
  <c r="Q29" i="59"/>
  <c r="P29" i="59"/>
  <c r="R29" i="59" s="1"/>
  <c r="Q31" i="59"/>
  <c r="P31" i="59"/>
  <c r="R31" i="59" s="1"/>
  <c r="P23" i="59"/>
  <c r="R23" i="59" s="1"/>
  <c r="Q23" i="59"/>
  <c r="P27" i="59"/>
  <c r="R27" i="59" s="1"/>
  <c r="Q27" i="59"/>
  <c r="L6" i="56"/>
  <c r="L6" i="53"/>
  <c r="AC8" i="56"/>
  <c r="AD8" i="56"/>
  <c r="AF8" i="55"/>
  <c r="AG8" i="55"/>
  <c r="AH8" i="55"/>
  <c r="AI10" i="55"/>
  <c r="AI6" i="55"/>
  <c r="AI5" i="55"/>
  <c r="AI7" i="55" s="1"/>
  <c r="AH10" i="55"/>
  <c r="AH6" i="55"/>
  <c r="AH5" i="55"/>
  <c r="AG10" i="55"/>
  <c r="AG6" i="55"/>
  <c r="AG5" i="55"/>
  <c r="AG7" i="55" s="1"/>
  <c r="AF10" i="55"/>
  <c r="AF6" i="55"/>
  <c r="AF5" i="55"/>
  <c r="AE10" i="55"/>
  <c r="AE6" i="55"/>
  <c r="AE5" i="55"/>
  <c r="AE7" i="55" s="1"/>
  <c r="AD10" i="55"/>
  <c r="AC10" i="55"/>
  <c r="AB10" i="55"/>
  <c r="AA10" i="55"/>
  <c r="Z10" i="55"/>
  <c r="Y10" i="55"/>
  <c r="X10" i="55"/>
  <c r="AD6" i="55"/>
  <c r="AC6" i="55"/>
  <c r="AB6" i="55"/>
  <c r="AA6" i="55"/>
  <c r="Z6" i="55"/>
  <c r="Y6" i="55"/>
  <c r="X6" i="55"/>
  <c r="AD5" i="55"/>
  <c r="AD7" i="55" s="1"/>
  <c r="AD11" i="55" s="1"/>
  <c r="AC5" i="55"/>
  <c r="AC7" i="55" s="1"/>
  <c r="AB5" i="55"/>
  <c r="AA5" i="55"/>
  <c r="AA7" i="55" s="1"/>
  <c r="Z5" i="55"/>
  <c r="Z7" i="55" s="1"/>
  <c r="Y5" i="55"/>
  <c r="Y7" i="55" s="1"/>
  <c r="X5" i="55"/>
  <c r="AD10" i="56"/>
  <c r="AC10" i="56"/>
  <c r="AB10" i="56"/>
  <c r="AA10" i="56"/>
  <c r="Z10" i="56"/>
  <c r="Y10" i="56"/>
  <c r="X10" i="56"/>
  <c r="AD6" i="56"/>
  <c r="AC6" i="56"/>
  <c r="AB6" i="56"/>
  <c r="AA6" i="56"/>
  <c r="Z6" i="56"/>
  <c r="Y6" i="56"/>
  <c r="X6" i="56"/>
  <c r="AD4" i="56"/>
  <c r="AD5" i="56" s="1"/>
  <c r="AD7" i="56" s="1"/>
  <c r="AC4" i="56"/>
  <c r="AC5" i="56" s="1"/>
  <c r="AC7" i="56" s="1"/>
  <c r="AB4" i="56"/>
  <c r="AB5" i="56" s="1"/>
  <c r="AB7" i="56" s="1"/>
  <c r="AB11" i="56" s="1"/>
  <c r="AA4" i="56"/>
  <c r="AA5" i="56" s="1"/>
  <c r="AA7" i="56" s="1"/>
  <c r="Z4" i="56"/>
  <c r="Z5" i="56" s="1"/>
  <c r="Z7" i="56" s="1"/>
  <c r="Y4" i="56"/>
  <c r="Y5" i="56" s="1"/>
  <c r="Y7" i="56" s="1"/>
  <c r="X4" i="56"/>
  <c r="X5" i="56" s="1"/>
  <c r="X7" i="56" s="1"/>
  <c r="Y10" i="53"/>
  <c r="Z10" i="53"/>
  <c r="AA10" i="53"/>
  <c r="AB10" i="53"/>
  <c r="AC10" i="53"/>
  <c r="AD10" i="53"/>
  <c r="AE10" i="53"/>
  <c r="AF10" i="53"/>
  <c r="X10" i="53"/>
  <c r="Y4" i="53"/>
  <c r="Z4" i="53"/>
  <c r="AA4" i="53"/>
  <c r="AB4" i="53"/>
  <c r="AB5" i="53" s="1"/>
  <c r="AC4" i="53"/>
  <c r="AC5" i="53" s="1"/>
  <c r="AD4" i="53"/>
  <c r="AE4" i="53"/>
  <c r="AE5" i="53" s="1"/>
  <c r="AF4" i="53"/>
  <c r="AF5" i="53" s="1"/>
  <c r="Y5" i="53"/>
  <c r="Z5" i="53"/>
  <c r="Z7" i="53" s="1"/>
  <c r="AA5" i="53"/>
  <c r="AA7" i="53" s="1"/>
  <c r="AD5" i="53"/>
  <c r="AD7" i="53" s="1"/>
  <c r="Y6" i="53"/>
  <c r="Z6" i="53"/>
  <c r="AA6" i="53"/>
  <c r="AB6" i="53"/>
  <c r="AC6" i="53"/>
  <c r="AD6" i="53"/>
  <c r="AE6" i="53"/>
  <c r="AF6" i="53"/>
  <c r="Y7" i="53"/>
  <c r="X5" i="53"/>
  <c r="X7" i="53" s="1"/>
  <c r="X6" i="53"/>
  <c r="X4" i="53"/>
  <c r="Q4" i="59" l="1"/>
  <c r="P2" i="59"/>
  <c r="R2" i="59" s="1"/>
  <c r="Q6" i="59"/>
  <c r="P17" i="59"/>
  <c r="R17" i="59" s="1"/>
  <c r="AE7" i="53"/>
  <c r="AC7" i="53"/>
  <c r="AC11" i="53" s="1"/>
  <c r="AF7" i="53"/>
  <c r="AF11" i="53" s="1"/>
  <c r="AB7" i="53"/>
  <c r="AB11" i="53" s="1"/>
  <c r="Y11" i="53"/>
  <c r="X7" i="55"/>
  <c r="AB7" i="55"/>
  <c r="AF7" i="55"/>
  <c r="Y11" i="55"/>
  <c r="AH7" i="55"/>
  <c r="X11" i="53"/>
  <c r="AE11" i="53"/>
  <c r="AA11" i="53"/>
  <c r="AD11" i="53"/>
  <c r="Z11" i="53"/>
  <c r="AC11" i="55"/>
  <c r="Z11" i="55"/>
  <c r="AI11" i="55"/>
  <c r="AH11" i="55"/>
  <c r="AG11" i="55"/>
  <c r="AF11" i="55"/>
  <c r="AE11" i="55"/>
  <c r="AA11" i="55"/>
  <c r="X11" i="55"/>
  <c r="AB11" i="55"/>
  <c r="Y11" i="56"/>
  <c r="AC11" i="56"/>
  <c r="Z11" i="56"/>
  <c r="AD11" i="56"/>
  <c r="AA11" i="56"/>
  <c r="X11" i="56"/>
  <c r="J2" i="58"/>
  <c r="E2" i="58"/>
  <c r="F2" i="58" s="1"/>
  <c r="V3" i="53" l="1"/>
  <c r="V6" i="53" s="1"/>
  <c r="V3" i="55"/>
  <c r="V3" i="56"/>
  <c r="K2" i="58"/>
  <c r="K10" i="58" s="1"/>
  <c r="L2" i="58" s="1"/>
  <c r="O9" i="58" s="1"/>
  <c r="O7" i="58"/>
  <c r="O6" i="58"/>
  <c r="O4" i="58"/>
  <c r="O2" i="58"/>
  <c r="O15" i="58"/>
  <c r="O12" i="58"/>
  <c r="O16" i="58"/>
  <c r="O14" i="58"/>
  <c r="O13" i="58"/>
  <c r="H2" i="53"/>
  <c r="L10" i="48"/>
  <c r="L10" i="54"/>
  <c r="L10" i="52"/>
  <c r="H20" i="57"/>
  <c r="J20" i="57" s="1"/>
  <c r="H38" i="57"/>
  <c r="J38" i="57" s="1"/>
  <c r="E38" i="57"/>
  <c r="F38" i="57" s="1"/>
  <c r="K38" i="57" s="1"/>
  <c r="K46" i="57" s="1"/>
  <c r="L38" i="57" s="1"/>
  <c r="E20" i="57"/>
  <c r="F20" i="57" s="1"/>
  <c r="J2" i="57"/>
  <c r="E2" i="57"/>
  <c r="F2" i="57" s="1"/>
  <c r="L38" i="45"/>
  <c r="L46" i="45" s="1"/>
  <c r="L20" i="45"/>
  <c r="L28" i="45" s="1"/>
  <c r="L2" i="45"/>
  <c r="L10" i="45" s="1"/>
  <c r="O11" i="58" l="1"/>
  <c r="O10" i="58"/>
  <c r="O3" i="58"/>
  <c r="Q3" i="58" s="1"/>
  <c r="O8" i="58"/>
  <c r="P8" i="58" s="1"/>
  <c r="R8" i="58" s="1"/>
  <c r="O17" i="58"/>
  <c r="L10" i="58"/>
  <c r="O5" i="58"/>
  <c r="P5" i="58" s="1"/>
  <c r="R5" i="58" s="1"/>
  <c r="Q13" i="58"/>
  <c r="P13" i="58"/>
  <c r="R13" i="58" s="1"/>
  <c r="Q10" i="58"/>
  <c r="P10" i="58"/>
  <c r="R10" i="58" s="1"/>
  <c r="Q2" i="58"/>
  <c r="P2" i="58"/>
  <c r="R2" i="58" s="1"/>
  <c r="Q6" i="58"/>
  <c r="P6" i="58"/>
  <c r="R6" i="58" s="1"/>
  <c r="Q12" i="58"/>
  <c r="P12" i="58"/>
  <c r="R12" i="58" s="1"/>
  <c r="P7" i="58"/>
  <c r="R7" i="58" s="1"/>
  <c r="Q7" i="58"/>
  <c r="Q14" i="58"/>
  <c r="P14" i="58"/>
  <c r="R14" i="58" s="1"/>
  <c r="P3" i="58"/>
  <c r="R3" i="58" s="1"/>
  <c r="Q16" i="58"/>
  <c r="P16" i="58"/>
  <c r="R16" i="58" s="1"/>
  <c r="Q15" i="58"/>
  <c r="P15" i="58"/>
  <c r="R15" i="58" s="1"/>
  <c r="P4" i="58"/>
  <c r="R4" i="58" s="1"/>
  <c r="Q4" i="58"/>
  <c r="Q11" i="58"/>
  <c r="P11" i="58"/>
  <c r="R11" i="58" s="1"/>
  <c r="Q17" i="58"/>
  <c r="P17" i="58"/>
  <c r="R17" i="58" s="1"/>
  <c r="Q5" i="58"/>
  <c r="Q9" i="58"/>
  <c r="P9" i="58"/>
  <c r="R9" i="58" s="1"/>
  <c r="K20" i="57"/>
  <c r="K28" i="57" s="1"/>
  <c r="L20" i="57" s="1"/>
  <c r="O26" i="57" s="1"/>
  <c r="K2" i="57"/>
  <c r="K10" i="57" s="1"/>
  <c r="L2" i="57" s="1"/>
  <c r="L10" i="57" s="1"/>
  <c r="L46" i="57"/>
  <c r="O45" i="57"/>
  <c r="O44" i="57"/>
  <c r="O43" i="57"/>
  <c r="O42" i="57"/>
  <c r="O41" i="57"/>
  <c r="O40" i="57"/>
  <c r="O39" i="57"/>
  <c r="O38" i="57"/>
  <c r="O53" i="57"/>
  <c r="O49" i="57"/>
  <c r="O52" i="57"/>
  <c r="O48" i="57"/>
  <c r="O51" i="57"/>
  <c r="O47" i="57"/>
  <c r="O50" i="57"/>
  <c r="O46" i="57"/>
  <c r="Q8" i="58" l="1"/>
  <c r="O28" i="57"/>
  <c r="P28" i="57" s="1"/>
  <c r="R28" i="57" s="1"/>
  <c r="O31" i="57"/>
  <c r="Q31" i="57" s="1"/>
  <c r="O23" i="57"/>
  <c r="P23" i="57" s="1"/>
  <c r="R23" i="57" s="1"/>
  <c r="O27" i="57"/>
  <c r="Q27" i="57" s="1"/>
  <c r="O34" i="57"/>
  <c r="O33" i="57"/>
  <c r="O20" i="57"/>
  <c r="Q20" i="57" s="1"/>
  <c r="O24" i="57"/>
  <c r="P24" i="57" s="1"/>
  <c r="R24" i="57" s="1"/>
  <c r="L28" i="57"/>
  <c r="O30" i="57"/>
  <c r="O29" i="57"/>
  <c r="Q29" i="57" s="1"/>
  <c r="O21" i="57"/>
  <c r="P21" i="57" s="1"/>
  <c r="R21" i="57" s="1"/>
  <c r="O25" i="57"/>
  <c r="P25" i="57" s="1"/>
  <c r="R25" i="57" s="1"/>
  <c r="O32" i="57"/>
  <c r="Q32" i="57" s="1"/>
  <c r="O35" i="57"/>
  <c r="P35" i="57" s="1"/>
  <c r="R35" i="57" s="1"/>
  <c r="O22" i="57"/>
  <c r="P22" i="57" s="1"/>
  <c r="R22" i="57" s="1"/>
  <c r="O13" i="57"/>
  <c r="Q13" i="57" s="1"/>
  <c r="O11" i="57"/>
  <c r="P11" i="57" s="1"/>
  <c r="R11" i="57" s="1"/>
  <c r="O14" i="57"/>
  <c r="P14" i="57" s="1"/>
  <c r="R14" i="57" s="1"/>
  <c r="O15" i="57"/>
  <c r="P15" i="57" s="1"/>
  <c r="R15" i="57" s="1"/>
  <c r="O7" i="57"/>
  <c r="Q7" i="57" s="1"/>
  <c r="O4" i="57"/>
  <c r="P4" i="57" s="1"/>
  <c r="R4" i="57" s="1"/>
  <c r="O10" i="57"/>
  <c r="P10" i="57" s="1"/>
  <c r="R10" i="57" s="1"/>
  <c r="O5" i="57"/>
  <c r="P5" i="57" s="1"/>
  <c r="R5" i="57" s="1"/>
  <c r="O12" i="57"/>
  <c r="P12" i="57" s="1"/>
  <c r="R12" i="57" s="1"/>
  <c r="O3" i="57"/>
  <c r="P3" i="57" s="1"/>
  <c r="R3" i="57" s="1"/>
  <c r="O8" i="57"/>
  <c r="P8" i="57" s="1"/>
  <c r="R8" i="57" s="1"/>
  <c r="O9" i="57"/>
  <c r="P9" i="57" s="1"/>
  <c r="R9" i="57" s="1"/>
  <c r="O17" i="57"/>
  <c r="P17" i="57" s="1"/>
  <c r="R17" i="57" s="1"/>
  <c r="O16" i="57"/>
  <c r="Q16" i="57" s="1"/>
  <c r="O2" i="57"/>
  <c r="P2" i="57" s="1"/>
  <c r="R2" i="57" s="1"/>
  <c r="O6" i="57"/>
  <c r="P6" i="57" s="1"/>
  <c r="R6" i="57" s="1"/>
  <c r="Q50" i="57"/>
  <c r="P50" i="57"/>
  <c r="R50" i="57" s="1"/>
  <c r="P39" i="57"/>
  <c r="R39" i="57" s="1"/>
  <c r="Q39" i="57"/>
  <c r="Q17" i="57"/>
  <c r="Q28" i="57"/>
  <c r="P31" i="57"/>
  <c r="R31" i="57" s="1"/>
  <c r="Q23" i="57"/>
  <c r="P27" i="57"/>
  <c r="R27" i="57" s="1"/>
  <c r="Q47" i="57"/>
  <c r="P47" i="57"/>
  <c r="R47" i="57" s="1"/>
  <c r="Q49" i="57"/>
  <c r="P49" i="57"/>
  <c r="R49" i="57" s="1"/>
  <c r="P40" i="57"/>
  <c r="R40" i="57" s="1"/>
  <c r="Q40" i="57"/>
  <c r="P44" i="57"/>
  <c r="R44" i="57" s="1"/>
  <c r="Q44" i="57"/>
  <c r="P34" i="57"/>
  <c r="R34" i="57" s="1"/>
  <c r="Q34" i="57"/>
  <c r="Q33" i="57"/>
  <c r="P33" i="57"/>
  <c r="R33" i="57" s="1"/>
  <c r="P20" i="57"/>
  <c r="R20" i="57" s="1"/>
  <c r="Q51" i="57"/>
  <c r="P51" i="57"/>
  <c r="R51" i="57" s="1"/>
  <c r="Q53" i="57"/>
  <c r="P53" i="57"/>
  <c r="R53" i="57" s="1"/>
  <c r="P41" i="57"/>
  <c r="R41" i="57" s="1"/>
  <c r="Q41" i="57"/>
  <c r="P45" i="57"/>
  <c r="R45" i="57" s="1"/>
  <c r="Q45" i="57"/>
  <c r="P30" i="57"/>
  <c r="R30" i="57" s="1"/>
  <c r="Q30" i="57"/>
  <c r="P29" i="57"/>
  <c r="R29" i="57" s="1"/>
  <c r="Q25" i="57"/>
  <c r="P46" i="57"/>
  <c r="R46" i="57" s="1"/>
  <c r="Q46" i="57"/>
  <c r="Q48" i="57"/>
  <c r="P48" i="57"/>
  <c r="R48" i="57" s="1"/>
  <c r="P38" i="57"/>
  <c r="R38" i="57" s="1"/>
  <c r="Q38" i="57"/>
  <c r="P42" i="57"/>
  <c r="R42" i="57" s="1"/>
  <c r="Q42" i="57"/>
  <c r="P32" i="57"/>
  <c r="R32" i="57" s="1"/>
  <c r="P26" i="57"/>
  <c r="R26" i="57" s="1"/>
  <c r="Q26" i="57"/>
  <c r="Q52" i="57"/>
  <c r="P52" i="57"/>
  <c r="R52" i="57" s="1"/>
  <c r="P43" i="57"/>
  <c r="R43" i="57" s="1"/>
  <c r="Q43" i="57"/>
  <c r="P13" i="57" l="1"/>
  <c r="R13" i="57" s="1"/>
  <c r="Q21" i="57"/>
  <c r="Q22" i="57"/>
  <c r="Q35" i="57"/>
  <c r="Q24" i="57"/>
  <c r="Q10" i="57"/>
  <c r="Q12" i="57"/>
  <c r="P7" i="57"/>
  <c r="R7" i="57" s="1"/>
  <c r="Q11" i="57"/>
  <c r="Q15" i="57"/>
  <c r="Q14" i="57"/>
  <c r="Q8" i="57"/>
  <c r="Q9" i="57"/>
  <c r="Q5" i="57"/>
  <c r="Q6" i="57"/>
  <c r="Q3" i="57"/>
  <c r="Q4" i="57"/>
  <c r="P16" i="57"/>
  <c r="R16" i="57" s="1"/>
  <c r="Q2" i="57"/>
  <c r="J2" i="56" l="1"/>
  <c r="E2" i="56"/>
  <c r="F2" i="56" s="1"/>
  <c r="J2" i="55"/>
  <c r="E2" i="55"/>
  <c r="F2" i="55" s="1"/>
  <c r="K2" i="55" s="1"/>
  <c r="K10" i="55" s="1"/>
  <c r="L2" i="55" s="1"/>
  <c r="L10" i="55" s="1"/>
  <c r="J2" i="54"/>
  <c r="E2" i="54"/>
  <c r="F2" i="54" s="1"/>
  <c r="K2" i="54" s="1"/>
  <c r="K10" i="54" s="1"/>
  <c r="L2" i="54" s="1"/>
  <c r="K2" i="56" l="1"/>
  <c r="K10" i="56" s="1"/>
  <c r="L2" i="56" s="1"/>
  <c r="O17" i="55"/>
  <c r="O16" i="55"/>
  <c r="O15" i="55"/>
  <c r="O14" i="55"/>
  <c r="O13" i="55"/>
  <c r="O12" i="55"/>
  <c r="O11" i="55"/>
  <c r="O10" i="55"/>
  <c r="O9" i="55"/>
  <c r="O8" i="55"/>
  <c r="O7" i="55"/>
  <c r="O6" i="55"/>
  <c r="O5" i="55"/>
  <c r="O4" i="55"/>
  <c r="O3" i="55"/>
  <c r="O2" i="55"/>
  <c r="O9" i="54"/>
  <c r="O8" i="54"/>
  <c r="O7" i="54"/>
  <c r="O6" i="54"/>
  <c r="O5" i="54"/>
  <c r="O4" i="54"/>
  <c r="O3" i="54"/>
  <c r="O2" i="54"/>
  <c r="O17" i="54"/>
  <c r="O16" i="54"/>
  <c r="O15" i="54"/>
  <c r="O14" i="54"/>
  <c r="O13" i="54"/>
  <c r="O12" i="54"/>
  <c r="O11" i="54"/>
  <c r="O10" i="54"/>
  <c r="J2" i="53"/>
  <c r="E2" i="53"/>
  <c r="F2" i="53" s="1"/>
  <c r="O9" i="56" l="1"/>
  <c r="P9" i="56" s="1"/>
  <c r="R9" i="56" s="1"/>
  <c r="L10" i="56"/>
  <c r="O10" i="56"/>
  <c r="O14" i="56"/>
  <c r="P14" i="56" s="1"/>
  <c r="R14" i="56" s="1"/>
  <c r="O2" i="56"/>
  <c r="Q2" i="56" s="1"/>
  <c r="O6" i="56"/>
  <c r="P6" i="56" s="1"/>
  <c r="R6" i="56" s="1"/>
  <c r="O11" i="56"/>
  <c r="Q11" i="56" s="1"/>
  <c r="O15" i="56"/>
  <c r="Q15" i="56" s="1"/>
  <c r="O3" i="56"/>
  <c r="Q3" i="56" s="1"/>
  <c r="O7" i="56"/>
  <c r="P7" i="56" s="1"/>
  <c r="R7" i="56" s="1"/>
  <c r="O12" i="56"/>
  <c r="Q12" i="56" s="1"/>
  <c r="O16" i="56"/>
  <c r="P16" i="56" s="1"/>
  <c r="R16" i="56" s="1"/>
  <c r="O4" i="56"/>
  <c r="P4" i="56" s="1"/>
  <c r="R4" i="56" s="1"/>
  <c r="O8" i="56"/>
  <c r="Q8" i="56" s="1"/>
  <c r="O13" i="56"/>
  <c r="P13" i="56" s="1"/>
  <c r="R13" i="56" s="1"/>
  <c r="O17" i="56"/>
  <c r="P17" i="56" s="1"/>
  <c r="R17" i="56" s="1"/>
  <c r="O5" i="56"/>
  <c r="P5" i="56" s="1"/>
  <c r="R5" i="56" s="1"/>
  <c r="Q7" i="56"/>
  <c r="Q10" i="56"/>
  <c r="P10" i="56"/>
  <c r="R10" i="56" s="1"/>
  <c r="P2" i="56"/>
  <c r="R2" i="56" s="1"/>
  <c r="P3" i="56"/>
  <c r="R3" i="56" s="1"/>
  <c r="Q9" i="56"/>
  <c r="Q2" i="55"/>
  <c r="P2" i="55"/>
  <c r="R2" i="55" s="1"/>
  <c r="Q6" i="55"/>
  <c r="P6" i="55"/>
  <c r="R6" i="55" s="1"/>
  <c r="Q10" i="55"/>
  <c r="P10" i="55"/>
  <c r="R10" i="55" s="1"/>
  <c r="Q14" i="55"/>
  <c r="P14" i="55"/>
  <c r="R14" i="55" s="1"/>
  <c r="Q3" i="55"/>
  <c r="P3" i="55"/>
  <c r="R3" i="55" s="1"/>
  <c r="Q7" i="55"/>
  <c r="P7" i="55"/>
  <c r="R7" i="55" s="1"/>
  <c r="Q11" i="55"/>
  <c r="P11" i="55"/>
  <c r="R11" i="55" s="1"/>
  <c r="Q4" i="55"/>
  <c r="P4" i="55"/>
  <c r="R4" i="55" s="1"/>
  <c r="Q8" i="55"/>
  <c r="P8" i="55"/>
  <c r="R8" i="55" s="1"/>
  <c r="Q12" i="55"/>
  <c r="P12" i="55"/>
  <c r="R12" i="55" s="1"/>
  <c r="Q16" i="55"/>
  <c r="P16" i="55"/>
  <c r="R16" i="55" s="1"/>
  <c r="Q15" i="55"/>
  <c r="P15" i="55"/>
  <c r="R15" i="55" s="1"/>
  <c r="Q5" i="55"/>
  <c r="P5" i="55"/>
  <c r="R5" i="55" s="1"/>
  <c r="Q9" i="55"/>
  <c r="P9" i="55"/>
  <c r="R9" i="55" s="1"/>
  <c r="Q13" i="55"/>
  <c r="P13" i="55"/>
  <c r="R13" i="55" s="1"/>
  <c r="Q17" i="55"/>
  <c r="P17" i="55"/>
  <c r="R17" i="55" s="1"/>
  <c r="Q7" i="54"/>
  <c r="P7" i="54"/>
  <c r="R7" i="54" s="1"/>
  <c r="Q10" i="54"/>
  <c r="P10" i="54"/>
  <c r="R10" i="54" s="1"/>
  <c r="Q14" i="54"/>
  <c r="P14" i="54"/>
  <c r="R14" i="54" s="1"/>
  <c r="Q16" i="54"/>
  <c r="P16" i="54"/>
  <c r="R16" i="54" s="1"/>
  <c r="Q2" i="54"/>
  <c r="P2" i="54"/>
  <c r="R2" i="54" s="1"/>
  <c r="Q6" i="54"/>
  <c r="P6" i="54"/>
  <c r="R6" i="54" s="1"/>
  <c r="Q11" i="54"/>
  <c r="P11" i="54"/>
  <c r="R11" i="54" s="1"/>
  <c r="Q15" i="54"/>
  <c r="P15" i="54"/>
  <c r="R15" i="54" s="1"/>
  <c r="Q3" i="54"/>
  <c r="P3" i="54"/>
  <c r="R3" i="54" s="1"/>
  <c r="Q12" i="54"/>
  <c r="P12" i="54"/>
  <c r="R12" i="54" s="1"/>
  <c r="Q4" i="54"/>
  <c r="P4" i="54"/>
  <c r="R4" i="54" s="1"/>
  <c r="Q8" i="54"/>
  <c r="P8" i="54"/>
  <c r="R8" i="54" s="1"/>
  <c r="Q13" i="54"/>
  <c r="P13" i="54"/>
  <c r="R13" i="54" s="1"/>
  <c r="Q17" i="54"/>
  <c r="P17" i="54"/>
  <c r="R17" i="54" s="1"/>
  <c r="Q5" i="54"/>
  <c r="P5" i="54"/>
  <c r="R5" i="54" s="1"/>
  <c r="Q9" i="54"/>
  <c r="P9" i="54"/>
  <c r="R9" i="54" s="1"/>
  <c r="K2" i="53"/>
  <c r="K10" i="53" s="1"/>
  <c r="L2" i="53" s="1"/>
  <c r="E2" i="52"/>
  <c r="F2" i="52"/>
  <c r="E20" i="45"/>
  <c r="E2" i="45"/>
  <c r="E38" i="45"/>
  <c r="J2" i="52"/>
  <c r="P11" i="56" l="1"/>
  <c r="R11" i="56" s="1"/>
  <c r="Q13" i="56"/>
  <c r="P12" i="56"/>
  <c r="R12" i="56" s="1"/>
  <c r="Q16" i="56"/>
  <c r="P15" i="56"/>
  <c r="R15" i="56" s="1"/>
  <c r="Q14" i="56"/>
  <c r="O17" i="53"/>
  <c r="L10" i="53"/>
  <c r="Q17" i="56"/>
  <c r="O2" i="53"/>
  <c r="P2" i="53" s="1"/>
  <c r="R2" i="53" s="1"/>
  <c r="O4" i="53"/>
  <c r="P4" i="53" s="1"/>
  <c r="R4" i="53" s="1"/>
  <c r="O11" i="53"/>
  <c r="Q11" i="53" s="1"/>
  <c r="Q5" i="56"/>
  <c r="Q4" i="56"/>
  <c r="Q6" i="56"/>
  <c r="P8" i="56"/>
  <c r="R8" i="56" s="1"/>
  <c r="K2" i="52"/>
  <c r="K10" i="52" s="1"/>
  <c r="L2" i="52" s="1"/>
  <c r="O9" i="52" s="1"/>
  <c r="O3" i="53"/>
  <c r="Q3" i="53" s="1"/>
  <c r="O13" i="53"/>
  <c r="Q13" i="53" s="1"/>
  <c r="O5" i="53"/>
  <c r="P5" i="53" s="1"/>
  <c r="R5" i="53" s="1"/>
  <c r="O8" i="53"/>
  <c r="Q8" i="53" s="1"/>
  <c r="O14" i="53"/>
  <c r="Q14" i="53" s="1"/>
  <c r="O9" i="53"/>
  <c r="P9" i="53" s="1"/>
  <c r="R9" i="53" s="1"/>
  <c r="O10" i="53"/>
  <c r="Q10" i="53" s="1"/>
  <c r="O15" i="53"/>
  <c r="Q15" i="53" s="1"/>
  <c r="O7" i="53"/>
  <c r="P7" i="53" s="1"/>
  <c r="R7" i="53" s="1"/>
  <c r="O6" i="53"/>
  <c r="Q6" i="53" s="1"/>
  <c r="O12" i="53"/>
  <c r="Q12" i="53" s="1"/>
  <c r="O16" i="53"/>
  <c r="Q16" i="53" s="1"/>
  <c r="Q2" i="53"/>
  <c r="Q4" i="53"/>
  <c r="Q17" i="53"/>
  <c r="P17" i="53"/>
  <c r="R17" i="53" s="1"/>
  <c r="H164" i="43"/>
  <c r="J164" i="43" s="1"/>
  <c r="F164" i="43"/>
  <c r="E164" i="43"/>
  <c r="P10" i="53" l="1"/>
  <c r="R10" i="53" s="1"/>
  <c r="P13" i="53"/>
  <c r="R13" i="53" s="1"/>
  <c r="P12" i="53"/>
  <c r="R12" i="53" s="1"/>
  <c r="P3" i="53"/>
  <c r="R3" i="53" s="1"/>
  <c r="P11" i="53"/>
  <c r="R11" i="53" s="1"/>
  <c r="O10" i="52"/>
  <c r="Q10" i="52" s="1"/>
  <c r="O14" i="52"/>
  <c r="P14" i="52" s="1"/>
  <c r="R14" i="52" s="1"/>
  <c r="O2" i="52"/>
  <c r="Q2" i="52" s="1"/>
  <c r="O11" i="52"/>
  <c r="Q11" i="52" s="1"/>
  <c r="O3" i="52"/>
  <c r="Q3" i="52" s="1"/>
  <c r="O12" i="52"/>
  <c r="Q12" i="52" s="1"/>
  <c r="O16" i="52"/>
  <c r="Q16" i="52" s="1"/>
  <c r="O4" i="52"/>
  <c r="Q4" i="52" s="1"/>
  <c r="O15" i="52"/>
  <c r="Q15" i="52" s="1"/>
  <c r="O13" i="52"/>
  <c r="P13" i="52" s="1"/>
  <c r="R13" i="52" s="1"/>
  <c r="O17" i="52"/>
  <c r="Q17" i="52" s="1"/>
  <c r="O5" i="52"/>
  <c r="Q5" i="52" s="1"/>
  <c r="O6" i="52"/>
  <c r="Q6" i="52" s="1"/>
  <c r="O7" i="52"/>
  <c r="O8" i="52"/>
  <c r="Q8" i="52" s="1"/>
  <c r="P8" i="53"/>
  <c r="R8" i="53" s="1"/>
  <c r="Q5" i="53"/>
  <c r="P15" i="53"/>
  <c r="R15" i="53" s="1"/>
  <c r="P6" i="53"/>
  <c r="R6" i="53" s="1"/>
  <c r="Q9" i="53"/>
  <c r="Q7" i="53"/>
  <c r="P14" i="53"/>
  <c r="R14" i="53" s="1"/>
  <c r="P16" i="53"/>
  <c r="R16" i="53" s="1"/>
  <c r="P15" i="52"/>
  <c r="R15" i="52" s="1"/>
  <c r="Q7" i="52"/>
  <c r="P7" i="52"/>
  <c r="R7" i="52" s="1"/>
  <c r="P12" i="52"/>
  <c r="R12" i="52" s="1"/>
  <c r="P8" i="52"/>
  <c r="R8" i="52" s="1"/>
  <c r="P2" i="52"/>
  <c r="R2" i="52" s="1"/>
  <c r="P3" i="52"/>
  <c r="R3" i="52" s="1"/>
  <c r="Q13" i="52"/>
  <c r="P17" i="52"/>
  <c r="R17" i="52" s="1"/>
  <c r="P5" i="52"/>
  <c r="R5" i="52" s="1"/>
  <c r="Q9" i="52"/>
  <c r="P9" i="52"/>
  <c r="R9" i="52" s="1"/>
  <c r="K164" i="43"/>
  <c r="K172" i="43" s="1"/>
  <c r="L164" i="43" s="1"/>
  <c r="O165" i="43" s="1"/>
  <c r="P165" i="43"/>
  <c r="R165" i="43" s="1"/>
  <c r="Q165" i="43"/>
  <c r="O164" i="43"/>
  <c r="O179" i="43"/>
  <c r="O178" i="43"/>
  <c r="O177" i="43"/>
  <c r="O176" i="43"/>
  <c r="O175" i="43"/>
  <c r="O174" i="43"/>
  <c r="O173" i="43"/>
  <c r="O172" i="43"/>
  <c r="O171" i="43"/>
  <c r="O170" i="43"/>
  <c r="O169" i="43"/>
  <c r="O168" i="43"/>
  <c r="O167" i="43"/>
  <c r="O166" i="43"/>
  <c r="P16" i="52" l="1"/>
  <c r="R16" i="52" s="1"/>
  <c r="Q14" i="52"/>
  <c r="P11" i="52"/>
  <c r="R11" i="52" s="1"/>
  <c r="P4" i="52"/>
  <c r="R4" i="52" s="1"/>
  <c r="P10" i="52"/>
  <c r="R10" i="52" s="1"/>
  <c r="P6" i="52"/>
  <c r="R6" i="52" s="1"/>
  <c r="P171" i="43"/>
  <c r="R171" i="43" s="1"/>
  <c r="Q171" i="43"/>
  <c r="P168" i="43"/>
  <c r="R168" i="43" s="1"/>
  <c r="Q168" i="43"/>
  <c r="P176" i="43"/>
  <c r="R176" i="43" s="1"/>
  <c r="Q176" i="43"/>
  <c r="Q164" i="43"/>
  <c r="P164" i="43"/>
  <c r="R164" i="43" s="1"/>
  <c r="P175" i="43"/>
  <c r="R175" i="43" s="1"/>
  <c r="Q175" i="43"/>
  <c r="P169" i="43"/>
  <c r="R169" i="43" s="1"/>
  <c r="Q169" i="43"/>
  <c r="P177" i="43"/>
  <c r="R177" i="43" s="1"/>
  <c r="Q177" i="43"/>
  <c r="P167" i="43"/>
  <c r="R167" i="43" s="1"/>
  <c r="Q167" i="43"/>
  <c r="P179" i="43"/>
  <c r="R179" i="43" s="1"/>
  <c r="Q179" i="43"/>
  <c r="P172" i="43"/>
  <c r="R172" i="43" s="1"/>
  <c r="Q172" i="43"/>
  <c r="P173" i="43"/>
  <c r="R173" i="43" s="1"/>
  <c r="Q173" i="43"/>
  <c r="P166" i="43"/>
  <c r="R166" i="43" s="1"/>
  <c r="Q166" i="43"/>
  <c r="P170" i="43"/>
  <c r="R170" i="43" s="1"/>
  <c r="Q170" i="43"/>
  <c r="P174" i="43"/>
  <c r="R174" i="43" s="1"/>
  <c r="Q174" i="43"/>
  <c r="P178" i="43"/>
  <c r="R178" i="43" s="1"/>
  <c r="Q178" i="43"/>
  <c r="H20" i="51" l="1"/>
  <c r="J20" i="51" s="1"/>
  <c r="E20" i="51"/>
  <c r="F20" i="51" s="1"/>
  <c r="J2" i="51"/>
  <c r="E2" i="51"/>
  <c r="F2" i="51" s="1"/>
  <c r="K2" i="51" s="1"/>
  <c r="K10" i="51" s="1"/>
  <c r="L2" i="51" s="1"/>
  <c r="O147" i="43"/>
  <c r="P147" i="43" s="1"/>
  <c r="R147" i="43" s="1"/>
  <c r="O149" i="43"/>
  <c r="P149" i="43" s="1"/>
  <c r="R149" i="43" s="1"/>
  <c r="O151" i="43"/>
  <c r="P151" i="43" s="1"/>
  <c r="R151" i="43" s="1"/>
  <c r="O153" i="43"/>
  <c r="P153" i="43" s="1"/>
  <c r="R153" i="43" s="1"/>
  <c r="O155" i="43"/>
  <c r="P155" i="43" s="1"/>
  <c r="R155" i="43" s="1"/>
  <c r="O157" i="43"/>
  <c r="P157" i="43" s="1"/>
  <c r="R157" i="43" s="1"/>
  <c r="O159" i="43"/>
  <c r="P159" i="43" s="1"/>
  <c r="R159" i="43" s="1"/>
  <c r="O161" i="43"/>
  <c r="P161" i="43" s="1"/>
  <c r="R161" i="43" s="1"/>
  <c r="O146" i="43"/>
  <c r="P146" i="43" s="1"/>
  <c r="R146" i="43" s="1"/>
  <c r="J146" i="43"/>
  <c r="F146" i="43"/>
  <c r="K146" i="43" s="1"/>
  <c r="K154" i="43" s="1"/>
  <c r="L146" i="43" s="1"/>
  <c r="O148" i="43" s="1"/>
  <c r="E146" i="43"/>
  <c r="J128" i="43"/>
  <c r="E128" i="43"/>
  <c r="F128" i="43" s="1"/>
  <c r="K128" i="43" s="1"/>
  <c r="K136" i="43" s="1"/>
  <c r="L128" i="43" s="1"/>
  <c r="O129" i="43" s="1"/>
  <c r="O117" i="43"/>
  <c r="Q117" i="43" s="1"/>
  <c r="O118" i="43"/>
  <c r="Q118" i="43" s="1"/>
  <c r="O125" i="43"/>
  <c r="Q125" i="43" s="1"/>
  <c r="O110" i="43"/>
  <c r="Q110" i="43" s="1"/>
  <c r="J110" i="43"/>
  <c r="E110" i="43"/>
  <c r="F110" i="43" s="1"/>
  <c r="K110" i="43" s="1"/>
  <c r="K118" i="43" s="1"/>
  <c r="L110" i="43" s="1"/>
  <c r="O111" i="43" s="1"/>
  <c r="F4" i="44"/>
  <c r="E4" i="44"/>
  <c r="E3" i="44"/>
  <c r="E2" i="44"/>
  <c r="F3" i="44"/>
  <c r="E20" i="49"/>
  <c r="F20" i="49" s="1"/>
  <c r="K20" i="49" s="1"/>
  <c r="K28" i="49" s="1"/>
  <c r="L20" i="49" s="1"/>
  <c r="H20" i="49"/>
  <c r="J20" i="49"/>
  <c r="O17" i="51" l="1"/>
  <c r="O16" i="51"/>
  <c r="O15" i="51"/>
  <c r="O14" i="51"/>
  <c r="O13" i="51"/>
  <c r="O12" i="51"/>
  <c r="O11" i="51"/>
  <c r="O10" i="51"/>
  <c r="O9" i="51"/>
  <c r="O8" i="51"/>
  <c r="O7" i="51"/>
  <c r="O6" i="51"/>
  <c r="O5" i="51"/>
  <c r="O4" i="51"/>
  <c r="O3" i="51"/>
  <c r="O2" i="51"/>
  <c r="K20" i="51"/>
  <c r="K28" i="51" s="1"/>
  <c r="L20" i="51" s="1"/>
  <c r="P148" i="43"/>
  <c r="R148" i="43" s="1"/>
  <c r="Q148" i="43"/>
  <c r="Q146" i="43"/>
  <c r="O160" i="43"/>
  <c r="O158" i="43"/>
  <c r="O156" i="43"/>
  <c r="O154" i="43"/>
  <c r="O152" i="43"/>
  <c r="O150" i="43"/>
  <c r="Q159" i="43"/>
  <c r="Q157" i="43"/>
  <c r="Q155" i="43"/>
  <c r="Q153" i="43"/>
  <c r="Q151" i="43"/>
  <c r="Q149" i="43"/>
  <c r="Q147" i="43"/>
  <c r="Q161" i="43"/>
  <c r="O128" i="43"/>
  <c r="Q128" i="43" s="1"/>
  <c r="P129" i="43"/>
  <c r="R129" i="43" s="1"/>
  <c r="Q129" i="43"/>
  <c r="P128" i="43"/>
  <c r="R128" i="43" s="1"/>
  <c r="O143" i="43"/>
  <c r="O142" i="43"/>
  <c r="O141" i="43"/>
  <c r="O140" i="43"/>
  <c r="O139" i="43"/>
  <c r="O138" i="43"/>
  <c r="O137" i="43"/>
  <c r="O136" i="43"/>
  <c r="O135" i="43"/>
  <c r="O134" i="43"/>
  <c r="O133" i="43"/>
  <c r="O132" i="43"/>
  <c r="O131" i="43"/>
  <c r="O130" i="43"/>
  <c r="O122" i="43"/>
  <c r="P122" i="43" s="1"/>
  <c r="R122" i="43" s="1"/>
  <c r="O114" i="43"/>
  <c r="Q114" i="43" s="1"/>
  <c r="O121" i="43"/>
  <c r="Q121" i="43" s="1"/>
  <c r="O113" i="43"/>
  <c r="P113" i="43" s="1"/>
  <c r="R113" i="43" s="1"/>
  <c r="Q111" i="43"/>
  <c r="P111" i="43"/>
  <c r="R111" i="43" s="1"/>
  <c r="P118" i="43"/>
  <c r="R118" i="43" s="1"/>
  <c r="Q122" i="43"/>
  <c r="P125" i="43"/>
  <c r="R125" i="43" s="1"/>
  <c r="P117" i="43"/>
  <c r="R117" i="43" s="1"/>
  <c r="P110" i="43"/>
  <c r="R110" i="43" s="1"/>
  <c r="O120" i="43"/>
  <c r="P114" i="43"/>
  <c r="R114" i="43" s="1"/>
  <c r="O124" i="43"/>
  <c r="O116" i="43"/>
  <c r="O112" i="43"/>
  <c r="O123" i="43"/>
  <c r="O119" i="43"/>
  <c r="O115" i="43"/>
  <c r="O27" i="49"/>
  <c r="O26" i="49"/>
  <c r="O25" i="49"/>
  <c r="O24" i="49"/>
  <c r="O23" i="49"/>
  <c r="O22" i="49"/>
  <c r="O21" i="49"/>
  <c r="O20" i="49"/>
  <c r="O35" i="49"/>
  <c r="O34" i="49"/>
  <c r="O33" i="49"/>
  <c r="O32" i="49"/>
  <c r="O31" i="49"/>
  <c r="O30" i="49"/>
  <c r="O29" i="49"/>
  <c r="O28" i="49"/>
  <c r="O22" i="51" l="1"/>
  <c r="O26" i="51"/>
  <c r="O24" i="51"/>
  <c r="O21" i="51"/>
  <c r="O35" i="51"/>
  <c r="O34" i="51"/>
  <c r="O33" i="51"/>
  <c r="O32" i="51"/>
  <c r="O31" i="51"/>
  <c r="O30" i="51"/>
  <c r="O29" i="51"/>
  <c r="O28" i="51"/>
  <c r="O27" i="51"/>
  <c r="O25" i="51"/>
  <c r="O23" i="51"/>
  <c r="O20" i="51"/>
  <c r="Q9" i="51"/>
  <c r="P9" i="51"/>
  <c r="R9" i="51" s="1"/>
  <c r="P13" i="51"/>
  <c r="R13" i="51" s="1"/>
  <c r="Q13" i="51"/>
  <c r="Q2" i="51"/>
  <c r="P2" i="51"/>
  <c r="R2" i="51" s="1"/>
  <c r="P14" i="51"/>
  <c r="R14" i="51" s="1"/>
  <c r="Q14" i="51"/>
  <c r="Q3" i="51"/>
  <c r="P3" i="51"/>
  <c r="R3" i="51" s="1"/>
  <c r="Q7" i="51"/>
  <c r="P7" i="51"/>
  <c r="R7" i="51" s="1"/>
  <c r="P11" i="51"/>
  <c r="R11" i="51" s="1"/>
  <c r="Q11" i="51"/>
  <c r="P15" i="51"/>
  <c r="R15" i="51" s="1"/>
  <c r="Q15" i="51"/>
  <c r="Q5" i="51"/>
  <c r="P5" i="51"/>
  <c r="R5" i="51" s="1"/>
  <c r="P17" i="51"/>
  <c r="R17" i="51" s="1"/>
  <c r="Q17" i="51"/>
  <c r="Q6" i="51"/>
  <c r="P6" i="51"/>
  <c r="R6" i="51" s="1"/>
  <c r="P10" i="51"/>
  <c r="R10" i="51" s="1"/>
  <c r="Q10" i="51"/>
  <c r="Q4" i="51"/>
  <c r="P4" i="51"/>
  <c r="R4" i="51" s="1"/>
  <c r="Q8" i="51"/>
  <c r="P8" i="51"/>
  <c r="R8" i="51" s="1"/>
  <c r="P12" i="51"/>
  <c r="R12" i="51" s="1"/>
  <c r="Q12" i="51"/>
  <c r="P16" i="51"/>
  <c r="R16" i="51" s="1"/>
  <c r="Q16" i="51"/>
  <c r="P160" i="43"/>
  <c r="R160" i="43" s="1"/>
  <c r="Q160" i="43"/>
  <c r="P156" i="43"/>
  <c r="R156" i="43" s="1"/>
  <c r="Q156" i="43"/>
  <c r="P152" i="43"/>
  <c r="R152" i="43" s="1"/>
  <c r="Q152" i="43"/>
  <c r="P154" i="43"/>
  <c r="R154" i="43" s="1"/>
  <c r="Q154" i="43"/>
  <c r="P150" i="43"/>
  <c r="R150" i="43" s="1"/>
  <c r="Q150" i="43"/>
  <c r="P158" i="43"/>
  <c r="R158" i="43" s="1"/>
  <c r="Q158" i="43"/>
  <c r="P137" i="43"/>
  <c r="R137" i="43" s="1"/>
  <c r="Q137" i="43"/>
  <c r="P141" i="43"/>
  <c r="R141" i="43" s="1"/>
  <c r="Q141" i="43"/>
  <c r="P130" i="43"/>
  <c r="R130" i="43" s="1"/>
  <c r="Q130" i="43"/>
  <c r="P134" i="43"/>
  <c r="R134" i="43" s="1"/>
  <c r="Q134" i="43"/>
  <c r="P131" i="43"/>
  <c r="R131" i="43" s="1"/>
  <c r="Q131" i="43"/>
  <c r="P135" i="43"/>
  <c r="R135" i="43" s="1"/>
  <c r="Q135" i="43"/>
  <c r="P139" i="43"/>
  <c r="R139" i="43" s="1"/>
  <c r="Q139" i="43"/>
  <c r="P143" i="43"/>
  <c r="R143" i="43" s="1"/>
  <c r="Q143" i="43"/>
  <c r="P132" i="43"/>
  <c r="R132" i="43" s="1"/>
  <c r="Q132" i="43"/>
  <c r="P136" i="43"/>
  <c r="R136" i="43" s="1"/>
  <c r="Q136" i="43"/>
  <c r="P140" i="43"/>
  <c r="R140" i="43" s="1"/>
  <c r="Q140" i="43"/>
  <c r="P133" i="43"/>
  <c r="R133" i="43" s="1"/>
  <c r="Q133" i="43"/>
  <c r="P138" i="43"/>
  <c r="R138" i="43" s="1"/>
  <c r="Q138" i="43"/>
  <c r="P142" i="43"/>
  <c r="R142" i="43" s="1"/>
  <c r="Q142" i="43"/>
  <c r="Q113" i="43"/>
  <c r="P121" i="43"/>
  <c r="R121" i="43" s="1"/>
  <c r="Q119" i="43"/>
  <c r="P119" i="43"/>
  <c r="R119" i="43" s="1"/>
  <c r="Q124" i="43"/>
  <c r="P124" i="43"/>
  <c r="R124" i="43" s="1"/>
  <c r="Q112" i="43"/>
  <c r="P112" i="43"/>
  <c r="R112" i="43" s="1"/>
  <c r="Q120" i="43"/>
  <c r="P120" i="43"/>
  <c r="R120" i="43" s="1"/>
  <c r="Q123" i="43"/>
  <c r="P123" i="43"/>
  <c r="R123" i="43" s="1"/>
  <c r="Q115" i="43"/>
  <c r="P115" i="43"/>
  <c r="R115" i="43" s="1"/>
  <c r="Q116" i="43"/>
  <c r="P116" i="43"/>
  <c r="R116" i="43" s="1"/>
  <c r="Q24" i="49"/>
  <c r="P24" i="49"/>
  <c r="R24" i="49" s="1"/>
  <c r="Q28" i="49"/>
  <c r="P28" i="49"/>
  <c r="R28" i="49" s="1"/>
  <c r="Q29" i="49"/>
  <c r="P29" i="49"/>
  <c r="R29" i="49" s="1"/>
  <c r="Q21" i="49"/>
  <c r="P21" i="49"/>
  <c r="R21" i="49" s="1"/>
  <c r="Q25" i="49"/>
  <c r="P25" i="49"/>
  <c r="R25" i="49" s="1"/>
  <c r="Q20" i="49"/>
  <c r="P20" i="49"/>
  <c r="R20" i="49" s="1"/>
  <c r="Q26" i="49"/>
  <c r="P26" i="49"/>
  <c r="R26" i="49" s="1"/>
  <c r="Q32" i="49"/>
  <c r="P32" i="49"/>
  <c r="R32" i="49" s="1"/>
  <c r="Q33" i="49"/>
  <c r="P33" i="49"/>
  <c r="R33" i="49" s="1"/>
  <c r="Q30" i="49"/>
  <c r="P30" i="49"/>
  <c r="R30" i="49" s="1"/>
  <c r="Q34" i="49"/>
  <c r="P34" i="49"/>
  <c r="R34" i="49" s="1"/>
  <c r="Q22" i="49"/>
  <c r="P22" i="49"/>
  <c r="R22" i="49" s="1"/>
  <c r="Q31" i="49"/>
  <c r="P31" i="49"/>
  <c r="R31" i="49" s="1"/>
  <c r="Q35" i="49"/>
  <c r="P35" i="49"/>
  <c r="R35" i="49" s="1"/>
  <c r="Q23" i="49"/>
  <c r="P23" i="49"/>
  <c r="R23" i="49" s="1"/>
  <c r="Q27" i="49"/>
  <c r="P27" i="49"/>
  <c r="R27" i="49" s="1"/>
  <c r="Q21" i="51" l="1"/>
  <c r="P21" i="51"/>
  <c r="R21" i="51" s="1"/>
  <c r="Q23" i="51"/>
  <c r="P23" i="51"/>
  <c r="R23" i="51" s="1"/>
  <c r="Q29" i="51"/>
  <c r="P29" i="51"/>
  <c r="R29" i="51" s="1"/>
  <c r="Q33" i="51"/>
  <c r="P33" i="51"/>
  <c r="R33" i="51" s="1"/>
  <c r="Q24" i="51"/>
  <c r="P24" i="51"/>
  <c r="R24" i="51" s="1"/>
  <c r="Q20" i="51"/>
  <c r="P20" i="51"/>
  <c r="R20" i="51" s="1"/>
  <c r="Q28" i="51"/>
  <c r="P28" i="51"/>
  <c r="R28" i="51" s="1"/>
  <c r="Q32" i="51"/>
  <c r="P32" i="51"/>
  <c r="R32" i="51" s="1"/>
  <c r="Q25" i="51"/>
  <c r="P25" i="51"/>
  <c r="R25" i="51" s="1"/>
  <c r="Q30" i="51"/>
  <c r="P30" i="51"/>
  <c r="R30" i="51" s="1"/>
  <c r="Q34" i="51"/>
  <c r="P34" i="51"/>
  <c r="R34" i="51" s="1"/>
  <c r="Q26" i="51"/>
  <c r="P26" i="51"/>
  <c r="R26" i="51" s="1"/>
  <c r="Q27" i="51"/>
  <c r="P27" i="51"/>
  <c r="R27" i="51" s="1"/>
  <c r="Q31" i="51"/>
  <c r="P31" i="51"/>
  <c r="R31" i="51" s="1"/>
  <c r="Q35" i="51"/>
  <c r="P35" i="51"/>
  <c r="R35" i="51" s="1"/>
  <c r="Q22" i="51"/>
  <c r="P22" i="51"/>
  <c r="R22" i="51" s="1"/>
  <c r="J2" i="49"/>
  <c r="E2" i="49"/>
  <c r="F2" i="49" s="1"/>
  <c r="K2" i="49" l="1"/>
  <c r="K10" i="49" s="1"/>
  <c r="L2" i="49" s="1"/>
  <c r="O3" i="49" s="1"/>
  <c r="O14" i="49"/>
  <c r="O13" i="49"/>
  <c r="O10" i="49"/>
  <c r="O9" i="49"/>
  <c r="O6" i="49"/>
  <c r="O5" i="49"/>
  <c r="J20" i="41"/>
  <c r="E20" i="41"/>
  <c r="F20" i="41" s="1"/>
  <c r="O7" i="49" l="1"/>
  <c r="O11" i="49"/>
  <c r="O15" i="49"/>
  <c r="O4" i="49"/>
  <c r="Q4" i="49" s="1"/>
  <c r="O8" i="49"/>
  <c r="O12" i="49"/>
  <c r="O16" i="49"/>
  <c r="O17" i="49"/>
  <c r="P17" i="49" s="1"/>
  <c r="R17" i="49" s="1"/>
  <c r="O2" i="49"/>
  <c r="Q8" i="49"/>
  <c r="P8" i="49"/>
  <c r="R8" i="49" s="1"/>
  <c r="Q12" i="49"/>
  <c r="P12" i="49"/>
  <c r="R12" i="49" s="1"/>
  <c r="Q16" i="49"/>
  <c r="P16" i="49"/>
  <c r="R16" i="49" s="1"/>
  <c r="Q5" i="49"/>
  <c r="P5" i="49"/>
  <c r="R5" i="49" s="1"/>
  <c r="Q9" i="49"/>
  <c r="P9" i="49"/>
  <c r="R9" i="49" s="1"/>
  <c r="Q13" i="49"/>
  <c r="P13" i="49"/>
  <c r="R13" i="49" s="1"/>
  <c r="Q17" i="49"/>
  <c r="Q6" i="49"/>
  <c r="P6" i="49"/>
  <c r="R6" i="49" s="1"/>
  <c r="Q10" i="49"/>
  <c r="P10" i="49"/>
  <c r="R10" i="49" s="1"/>
  <c r="Q14" i="49"/>
  <c r="P14" i="49"/>
  <c r="R14" i="49" s="1"/>
  <c r="Q2" i="49"/>
  <c r="P2" i="49"/>
  <c r="R2" i="49" s="1"/>
  <c r="Q7" i="49"/>
  <c r="P7" i="49"/>
  <c r="R7" i="49" s="1"/>
  <c r="Q11" i="49"/>
  <c r="P11" i="49"/>
  <c r="R11" i="49" s="1"/>
  <c r="Q15" i="49"/>
  <c r="P15" i="49"/>
  <c r="R15" i="49" s="1"/>
  <c r="Q3" i="49"/>
  <c r="P3" i="49"/>
  <c r="R3" i="49" s="1"/>
  <c r="K20" i="41"/>
  <c r="K28" i="41" s="1"/>
  <c r="L20" i="41" s="1"/>
  <c r="O27" i="41" s="1"/>
  <c r="O21" i="41"/>
  <c r="O20" i="41"/>
  <c r="O34" i="41"/>
  <c r="O33" i="41"/>
  <c r="O32" i="41"/>
  <c r="O31" i="41"/>
  <c r="O30" i="41"/>
  <c r="O29" i="41"/>
  <c r="O28" i="41"/>
  <c r="H38" i="45"/>
  <c r="J38" i="45" s="1"/>
  <c r="F38" i="45"/>
  <c r="H20" i="45"/>
  <c r="J20" i="45"/>
  <c r="H2" i="48"/>
  <c r="J2" i="48" s="1"/>
  <c r="K2" i="48" s="1"/>
  <c r="K10" i="48" s="1"/>
  <c r="L2" i="48" s="1"/>
  <c r="J20" i="48"/>
  <c r="F20" i="48"/>
  <c r="E20" i="48"/>
  <c r="E2" i="48"/>
  <c r="F2" i="48" s="1"/>
  <c r="F20" i="45"/>
  <c r="P4" i="49" l="1"/>
  <c r="R4" i="49" s="1"/>
  <c r="O22" i="41"/>
  <c r="O24" i="41"/>
  <c r="O25" i="41"/>
  <c r="O26" i="41"/>
  <c r="Q26" i="41" s="1"/>
  <c r="O35" i="41"/>
  <c r="O23" i="41"/>
  <c r="Q23" i="41" s="1"/>
  <c r="P28" i="41"/>
  <c r="R28" i="41" s="1"/>
  <c r="Q28" i="41"/>
  <c r="P32" i="41"/>
  <c r="R32" i="41" s="1"/>
  <c r="Q32" i="41"/>
  <c r="Q20" i="41"/>
  <c r="P20" i="41"/>
  <c r="R20" i="41" s="1"/>
  <c r="Q24" i="41"/>
  <c r="P24" i="41"/>
  <c r="R24" i="41" s="1"/>
  <c r="P29" i="41"/>
  <c r="R29" i="41" s="1"/>
  <c r="Q29" i="41"/>
  <c r="P33" i="41"/>
  <c r="R33" i="41" s="1"/>
  <c r="Q33" i="41"/>
  <c r="Q21" i="41"/>
  <c r="P21" i="41"/>
  <c r="R21" i="41" s="1"/>
  <c r="Q25" i="41"/>
  <c r="P25" i="41"/>
  <c r="R25" i="41" s="1"/>
  <c r="P30" i="41"/>
  <c r="R30" i="41" s="1"/>
  <c r="Q30" i="41"/>
  <c r="P34" i="41"/>
  <c r="R34" i="41" s="1"/>
  <c r="Q34" i="41"/>
  <c r="Q22" i="41"/>
  <c r="P22" i="41"/>
  <c r="R22" i="41" s="1"/>
  <c r="P31" i="41"/>
  <c r="R31" i="41" s="1"/>
  <c r="Q31" i="41"/>
  <c r="P35" i="41"/>
  <c r="R35" i="41" s="1"/>
  <c r="Q35" i="41"/>
  <c r="Q27" i="41"/>
  <c r="P27" i="41"/>
  <c r="R27" i="41" s="1"/>
  <c r="K20" i="48"/>
  <c r="K28" i="48" s="1"/>
  <c r="L20" i="48" s="1"/>
  <c r="O25" i="48" s="1"/>
  <c r="Q25" i="48" s="1"/>
  <c r="K38" i="45"/>
  <c r="K46" i="45" s="1"/>
  <c r="O45" i="45" s="1"/>
  <c r="O17" i="48"/>
  <c r="O16" i="48"/>
  <c r="O15" i="48"/>
  <c r="O14" i="48"/>
  <c r="O13" i="48"/>
  <c r="O12" i="48"/>
  <c r="O11" i="48"/>
  <c r="O10" i="48"/>
  <c r="O9" i="48"/>
  <c r="O8" i="48"/>
  <c r="O7" i="48"/>
  <c r="O6" i="48"/>
  <c r="O5" i="48"/>
  <c r="O4" i="48"/>
  <c r="O3" i="48"/>
  <c r="O2" i="48"/>
  <c r="P25" i="48"/>
  <c r="R25" i="48" s="1"/>
  <c r="O20" i="48"/>
  <c r="O24" i="48"/>
  <c r="O21" i="48"/>
  <c r="O35" i="48"/>
  <c r="O34" i="48"/>
  <c r="O33" i="48"/>
  <c r="O32" i="48"/>
  <c r="O31" i="48"/>
  <c r="O30" i="48"/>
  <c r="O29" i="48"/>
  <c r="O28" i="48"/>
  <c r="O22" i="48"/>
  <c r="O26" i="48"/>
  <c r="O23" i="48"/>
  <c r="O27" i="48"/>
  <c r="K20" i="45"/>
  <c r="K28" i="45" s="1"/>
  <c r="O35" i="45" s="1"/>
  <c r="K4" i="47"/>
  <c r="J2" i="47"/>
  <c r="E2" i="47"/>
  <c r="F2" i="47" s="1"/>
  <c r="J2" i="45"/>
  <c r="F2" i="45"/>
  <c r="P26" i="41" l="1"/>
  <c r="R26" i="41" s="1"/>
  <c r="P23" i="41"/>
  <c r="R23" i="41" s="1"/>
  <c r="O24" i="45"/>
  <c r="Q24" i="45" s="1"/>
  <c r="O46" i="45"/>
  <c r="P46" i="45" s="1"/>
  <c r="R46" i="45" s="1"/>
  <c r="O43" i="45"/>
  <c r="Q43" i="45" s="1"/>
  <c r="O50" i="45"/>
  <c r="P50" i="45" s="1"/>
  <c r="R50" i="45" s="1"/>
  <c r="O48" i="45"/>
  <c r="P48" i="45" s="1"/>
  <c r="R48" i="45" s="1"/>
  <c r="O40" i="45"/>
  <c r="P40" i="45" s="1"/>
  <c r="R40" i="45" s="1"/>
  <c r="O44" i="45"/>
  <c r="O47" i="45"/>
  <c r="P47" i="45" s="1"/>
  <c r="R47" i="45" s="1"/>
  <c r="O53" i="45"/>
  <c r="P53" i="45" s="1"/>
  <c r="R53" i="45" s="1"/>
  <c r="O38" i="45"/>
  <c r="P38" i="45" s="1"/>
  <c r="R38" i="45" s="1"/>
  <c r="O42" i="45"/>
  <c r="P42" i="45" s="1"/>
  <c r="R42" i="45" s="1"/>
  <c r="O49" i="45"/>
  <c r="P49" i="45" s="1"/>
  <c r="R49" i="45" s="1"/>
  <c r="O39" i="45"/>
  <c r="P39" i="45" s="1"/>
  <c r="R39" i="45" s="1"/>
  <c r="O52" i="45"/>
  <c r="P52" i="45" s="1"/>
  <c r="R52" i="45" s="1"/>
  <c r="O51" i="45"/>
  <c r="Q51" i="45" s="1"/>
  <c r="O41" i="45"/>
  <c r="Q41" i="45" s="1"/>
  <c r="Q50" i="45"/>
  <c r="P44" i="45"/>
  <c r="R44" i="45" s="1"/>
  <c r="Q44" i="45"/>
  <c r="Q45" i="45"/>
  <c r="P45" i="45"/>
  <c r="R45" i="45" s="1"/>
  <c r="O25" i="45"/>
  <c r="P25" i="45" s="1"/>
  <c r="R25" i="45" s="1"/>
  <c r="Q23" i="48"/>
  <c r="P23" i="48"/>
  <c r="R23" i="48" s="1"/>
  <c r="Q33" i="48"/>
  <c r="P33" i="48"/>
  <c r="R33" i="48" s="1"/>
  <c r="P2" i="48"/>
  <c r="R2" i="48" s="1"/>
  <c r="Q2" i="48"/>
  <c r="Q10" i="48"/>
  <c r="P10" i="48"/>
  <c r="R10" i="48" s="1"/>
  <c r="Q26" i="48"/>
  <c r="P26" i="48"/>
  <c r="R26" i="48" s="1"/>
  <c r="Q30" i="48"/>
  <c r="P30" i="48"/>
  <c r="R30" i="48" s="1"/>
  <c r="Q34" i="48"/>
  <c r="P34" i="48"/>
  <c r="R34" i="48" s="1"/>
  <c r="Q20" i="48"/>
  <c r="P20" i="48"/>
  <c r="R20" i="48" s="1"/>
  <c r="P3" i="48"/>
  <c r="R3" i="48" s="1"/>
  <c r="Q3" i="48"/>
  <c r="P7" i="48"/>
  <c r="R7" i="48" s="1"/>
  <c r="Q7" i="48"/>
  <c r="P11" i="48"/>
  <c r="R11" i="48" s="1"/>
  <c r="Q11" i="48"/>
  <c r="P15" i="48"/>
  <c r="R15" i="48" s="1"/>
  <c r="Q15" i="48"/>
  <c r="Q29" i="48"/>
  <c r="P29" i="48"/>
  <c r="R29" i="48" s="1"/>
  <c r="Q14" i="48"/>
  <c r="P14" i="48"/>
  <c r="R14" i="48" s="1"/>
  <c r="Q22" i="48"/>
  <c r="P22" i="48"/>
  <c r="R22" i="48" s="1"/>
  <c r="Q31" i="48"/>
  <c r="P31" i="48"/>
  <c r="R31" i="48" s="1"/>
  <c r="Q35" i="48"/>
  <c r="P35" i="48"/>
  <c r="R35" i="48" s="1"/>
  <c r="P4" i="48"/>
  <c r="R4" i="48" s="1"/>
  <c r="Q4" i="48"/>
  <c r="P8" i="48"/>
  <c r="R8" i="48" s="1"/>
  <c r="Q8" i="48"/>
  <c r="Q12" i="48"/>
  <c r="P12" i="48"/>
  <c r="R12" i="48" s="1"/>
  <c r="Q16" i="48"/>
  <c r="P16" i="48"/>
  <c r="R16" i="48" s="1"/>
  <c r="Q24" i="48"/>
  <c r="P24" i="48"/>
  <c r="R24" i="48" s="1"/>
  <c r="P6" i="48"/>
  <c r="R6" i="48" s="1"/>
  <c r="Q6" i="48"/>
  <c r="Q27" i="48"/>
  <c r="P27" i="48"/>
  <c r="R27" i="48" s="1"/>
  <c r="Q28" i="48"/>
  <c r="P28" i="48"/>
  <c r="R28" i="48" s="1"/>
  <c r="Q32" i="48"/>
  <c r="P32" i="48"/>
  <c r="R32" i="48" s="1"/>
  <c r="Q21" i="48"/>
  <c r="P21" i="48"/>
  <c r="R21" i="48" s="1"/>
  <c r="P5" i="48"/>
  <c r="R5" i="48" s="1"/>
  <c r="Q5" i="48"/>
  <c r="P9" i="48"/>
  <c r="R9" i="48" s="1"/>
  <c r="Q9" i="48"/>
  <c r="Q13" i="48"/>
  <c r="P13" i="48"/>
  <c r="R13" i="48" s="1"/>
  <c r="Q17" i="48"/>
  <c r="P17" i="48"/>
  <c r="R17" i="48" s="1"/>
  <c r="O29" i="45"/>
  <c r="Q29" i="45" s="1"/>
  <c r="O20" i="45"/>
  <c r="P20" i="45" s="1"/>
  <c r="R20" i="45" s="1"/>
  <c r="O30" i="45"/>
  <c r="Q30" i="45" s="1"/>
  <c r="O21" i="45"/>
  <c r="Q21" i="45" s="1"/>
  <c r="O26" i="45"/>
  <c r="P26" i="45" s="1"/>
  <c r="R26" i="45" s="1"/>
  <c r="O32" i="45"/>
  <c r="Q32" i="45" s="1"/>
  <c r="O22" i="45"/>
  <c r="P22" i="45" s="1"/>
  <c r="R22" i="45" s="1"/>
  <c r="O28" i="45"/>
  <c r="Q28" i="45" s="1"/>
  <c r="O33" i="45"/>
  <c r="Q33" i="45" s="1"/>
  <c r="O34" i="45"/>
  <c r="P34" i="45" s="1"/>
  <c r="R34" i="45" s="1"/>
  <c r="O23" i="45"/>
  <c r="P23" i="45" s="1"/>
  <c r="R23" i="45" s="1"/>
  <c r="O27" i="45"/>
  <c r="P27" i="45" s="1"/>
  <c r="R27" i="45" s="1"/>
  <c r="O31" i="45"/>
  <c r="Q31" i="45" s="1"/>
  <c r="Q25" i="45"/>
  <c r="P30" i="45"/>
  <c r="R30" i="45" s="1"/>
  <c r="P35" i="45"/>
  <c r="R35" i="45" s="1"/>
  <c r="Q35" i="45"/>
  <c r="K2" i="47"/>
  <c r="K10" i="47" s="1"/>
  <c r="L2" i="47" s="1"/>
  <c r="O3" i="47" s="1"/>
  <c r="O2" i="47"/>
  <c r="O16" i="47"/>
  <c r="O15" i="47"/>
  <c r="O14" i="47"/>
  <c r="O12" i="47"/>
  <c r="O10" i="47"/>
  <c r="O9" i="47"/>
  <c r="O8" i="47"/>
  <c r="O6" i="47"/>
  <c r="O4" i="47"/>
  <c r="O17" i="47"/>
  <c r="O13" i="47"/>
  <c r="O11" i="47"/>
  <c r="O7" i="47"/>
  <c r="O5" i="47"/>
  <c r="K2" i="45"/>
  <c r="K10" i="45" s="1"/>
  <c r="O14" i="45" s="1"/>
  <c r="F2" i="44"/>
  <c r="Q52" i="45" l="1"/>
  <c r="Q46" i="45"/>
  <c r="Q48" i="45"/>
  <c r="P51" i="45"/>
  <c r="R51" i="45" s="1"/>
  <c r="Q38" i="45"/>
  <c r="Q40" i="45"/>
  <c r="P43" i="45"/>
  <c r="R43" i="45" s="1"/>
  <c r="Q42" i="45"/>
  <c r="P24" i="45"/>
  <c r="R24" i="45" s="1"/>
  <c r="Q34" i="45"/>
  <c r="Q23" i="45"/>
  <c r="Q22" i="45"/>
  <c r="Q20" i="45"/>
  <c r="P32" i="45"/>
  <c r="R32" i="45" s="1"/>
  <c r="Q49" i="45"/>
  <c r="P41" i="45"/>
  <c r="R41" i="45" s="1"/>
  <c r="Q47" i="45"/>
  <c r="Q39" i="45"/>
  <c r="Q53" i="45"/>
  <c r="P21" i="45"/>
  <c r="R21" i="45" s="1"/>
  <c r="P29" i="45"/>
  <c r="R29" i="45" s="1"/>
  <c r="P33" i="45"/>
  <c r="R33" i="45" s="1"/>
  <c r="Q26" i="45"/>
  <c r="P28" i="45"/>
  <c r="R28" i="45" s="1"/>
  <c r="Q27" i="45"/>
  <c r="P31" i="45"/>
  <c r="R31" i="45" s="1"/>
  <c r="P5" i="47"/>
  <c r="R5" i="47" s="1"/>
  <c r="Q5" i="47"/>
  <c r="Q9" i="47"/>
  <c r="P9" i="47"/>
  <c r="R9" i="47" s="1"/>
  <c r="Q4" i="47"/>
  <c r="P4" i="47"/>
  <c r="R4" i="47" s="1"/>
  <c r="Q16" i="47"/>
  <c r="P16" i="47"/>
  <c r="R16" i="47" s="1"/>
  <c r="Q13" i="47"/>
  <c r="P13" i="47"/>
  <c r="R13" i="47" s="1"/>
  <c r="Q17" i="47"/>
  <c r="P17" i="47"/>
  <c r="R17" i="47" s="1"/>
  <c r="Q15" i="47"/>
  <c r="P15" i="47"/>
  <c r="R15" i="47" s="1"/>
  <c r="Q7" i="47"/>
  <c r="P7" i="47"/>
  <c r="R7" i="47" s="1"/>
  <c r="Q10" i="47"/>
  <c r="P10" i="47"/>
  <c r="R10" i="47" s="1"/>
  <c r="Q11" i="47"/>
  <c r="P11" i="47"/>
  <c r="R11" i="47" s="1"/>
  <c r="Q6" i="47"/>
  <c r="P6" i="47"/>
  <c r="R6" i="47" s="1"/>
  <c r="Q12" i="47"/>
  <c r="P12" i="47"/>
  <c r="R12" i="47" s="1"/>
  <c r="P2" i="47"/>
  <c r="R2" i="47" s="1"/>
  <c r="Q2" i="47"/>
  <c r="P8" i="47"/>
  <c r="R8" i="47" s="1"/>
  <c r="Q8" i="47"/>
  <c r="Q14" i="47"/>
  <c r="P14" i="47"/>
  <c r="R14" i="47" s="1"/>
  <c r="Q3" i="47"/>
  <c r="P3" i="47"/>
  <c r="R3" i="47" s="1"/>
  <c r="O6" i="45"/>
  <c r="O10" i="45"/>
  <c r="P10" i="45" s="1"/>
  <c r="R10" i="45" s="1"/>
  <c r="O2" i="45"/>
  <c r="P2" i="45" s="1"/>
  <c r="R2" i="45" s="1"/>
  <c r="O16" i="45"/>
  <c r="P16" i="45" s="1"/>
  <c r="R16" i="45" s="1"/>
  <c r="O11" i="45"/>
  <c r="O3" i="45"/>
  <c r="Q3" i="45" s="1"/>
  <c r="O7" i="45"/>
  <c r="Q7" i="45" s="1"/>
  <c r="O12" i="45"/>
  <c r="Q12" i="45" s="1"/>
  <c r="O17" i="45"/>
  <c r="O4" i="45"/>
  <c r="Q4" i="45" s="1"/>
  <c r="O8" i="45"/>
  <c r="Q8" i="45" s="1"/>
  <c r="O13" i="45"/>
  <c r="P13" i="45" s="1"/>
  <c r="R13" i="45" s="1"/>
  <c r="O5" i="45"/>
  <c r="O9" i="45"/>
  <c r="Q9" i="45" s="1"/>
  <c r="O15" i="45"/>
  <c r="Q15" i="45" s="1"/>
  <c r="P17" i="45"/>
  <c r="R17" i="45" s="1"/>
  <c r="Q17" i="45"/>
  <c r="P11" i="45"/>
  <c r="R11" i="45" s="1"/>
  <c r="Q11" i="45"/>
  <c r="Q6" i="45"/>
  <c r="P6" i="45"/>
  <c r="R6" i="45" s="1"/>
  <c r="Q5" i="45"/>
  <c r="P5" i="45"/>
  <c r="R5" i="45" s="1"/>
  <c r="P14" i="45"/>
  <c r="R14" i="45" s="1"/>
  <c r="Q14" i="45"/>
  <c r="J92" i="43"/>
  <c r="F92" i="43"/>
  <c r="E92" i="43"/>
  <c r="J74" i="43"/>
  <c r="F74" i="43"/>
  <c r="E74" i="43"/>
  <c r="J56" i="43"/>
  <c r="K56" i="43" s="1"/>
  <c r="K64" i="43" s="1"/>
  <c r="L56" i="43" s="1"/>
  <c r="D28" i="2" s="1"/>
  <c r="F56" i="43"/>
  <c r="E56" i="43"/>
  <c r="J38" i="43"/>
  <c r="E38" i="43"/>
  <c r="F38" i="43" s="1"/>
  <c r="J20" i="43"/>
  <c r="F20" i="43"/>
  <c r="J2" i="43"/>
  <c r="F2" i="43"/>
  <c r="J38" i="42"/>
  <c r="F38" i="42"/>
  <c r="E38" i="42"/>
  <c r="J20" i="42"/>
  <c r="E20" i="42"/>
  <c r="F20" i="42" s="1"/>
  <c r="J2" i="42"/>
  <c r="F2" i="42"/>
  <c r="E2" i="42"/>
  <c r="J2" i="41"/>
  <c r="E2" i="41"/>
  <c r="F2" i="41" s="1"/>
  <c r="J20" i="40"/>
  <c r="K20" i="40" s="1"/>
  <c r="K28" i="40" s="1"/>
  <c r="L20" i="40" s="1"/>
  <c r="F20" i="40"/>
  <c r="E20" i="40"/>
  <c r="J2" i="40"/>
  <c r="E2" i="40"/>
  <c r="F2" i="40" s="1"/>
  <c r="K4" i="36"/>
  <c r="K2" i="36"/>
  <c r="K10" i="36" s="1"/>
  <c r="L2" i="36" s="1"/>
  <c r="J2" i="36"/>
  <c r="F2" i="36"/>
  <c r="E2" i="36"/>
  <c r="K4" i="35"/>
  <c r="J2" i="35"/>
  <c r="E2" i="35"/>
  <c r="F2" i="35" s="1"/>
  <c r="H2" i="21"/>
  <c r="J2" i="21" s="1"/>
  <c r="E2" i="21"/>
  <c r="F2" i="21" s="1"/>
  <c r="J20" i="19"/>
  <c r="E20" i="19"/>
  <c r="F20" i="19" s="1"/>
  <c r="K20" i="19" s="1"/>
  <c r="K28" i="19" s="1"/>
  <c r="L20" i="19" s="1"/>
  <c r="J2" i="19"/>
  <c r="F2" i="19"/>
  <c r="K2" i="19" s="1"/>
  <c r="K10" i="19" s="1"/>
  <c r="L2" i="19" s="1"/>
  <c r="E2" i="19"/>
  <c r="K22" i="34"/>
  <c r="K20" i="34"/>
  <c r="K28" i="34" s="1"/>
  <c r="L20" i="34" s="1"/>
  <c r="J20" i="34"/>
  <c r="F20" i="34"/>
  <c r="E20" i="34"/>
  <c r="J2" i="34"/>
  <c r="F2" i="34"/>
  <c r="K2" i="34" s="1"/>
  <c r="K10" i="34" s="1"/>
  <c r="L2" i="34" s="1"/>
  <c r="E2" i="34"/>
  <c r="K22" i="33"/>
  <c r="J20" i="33"/>
  <c r="K20" i="33" s="1"/>
  <c r="K28" i="33" s="1"/>
  <c r="L20" i="33" s="1"/>
  <c r="F20" i="33"/>
  <c r="E20" i="33"/>
  <c r="J2" i="33"/>
  <c r="F2" i="33"/>
  <c r="E2" i="33"/>
  <c r="H2" i="18"/>
  <c r="J20" i="18"/>
  <c r="E20" i="18"/>
  <c r="F20" i="18" s="1"/>
  <c r="J2" i="18"/>
  <c r="E2" i="18"/>
  <c r="F2" i="18" s="1"/>
  <c r="K22" i="17"/>
  <c r="J20" i="17"/>
  <c r="H20" i="17"/>
  <c r="E20" i="17"/>
  <c r="F20" i="17" s="1"/>
  <c r="K20" i="17" s="1"/>
  <c r="K28" i="17" s="1"/>
  <c r="L20" i="17" s="1"/>
  <c r="J2" i="17"/>
  <c r="F2" i="17"/>
  <c r="E2" i="17"/>
  <c r="H20" i="16"/>
  <c r="H2" i="16"/>
  <c r="K22" i="16"/>
  <c r="J20" i="16"/>
  <c r="F20" i="16"/>
  <c r="E20" i="16"/>
  <c r="J2" i="16"/>
  <c r="F2" i="16"/>
  <c r="K2" i="16" s="1"/>
  <c r="K10" i="16" s="1"/>
  <c r="L2" i="16" s="1"/>
  <c r="E2" i="16"/>
  <c r="K22" i="14"/>
  <c r="J20" i="14"/>
  <c r="F20" i="14"/>
  <c r="K20" i="14" s="1"/>
  <c r="K28" i="14" s="1"/>
  <c r="L20" i="14" s="1"/>
  <c r="E20" i="14"/>
  <c r="J2" i="14"/>
  <c r="E2" i="14"/>
  <c r="F2" i="14" s="1"/>
  <c r="K22" i="13"/>
  <c r="J20" i="13"/>
  <c r="F20" i="13"/>
  <c r="K20" i="13" s="1"/>
  <c r="K28" i="13" s="1"/>
  <c r="L20" i="13" s="1"/>
  <c r="E20" i="13"/>
  <c r="J2" i="13"/>
  <c r="F2" i="13"/>
  <c r="E2" i="13"/>
  <c r="K22" i="12"/>
  <c r="J20" i="12"/>
  <c r="E20" i="12"/>
  <c r="F20" i="12" s="1"/>
  <c r="K20" i="12" s="1"/>
  <c r="K28" i="12" s="1"/>
  <c r="L20" i="12" s="1"/>
  <c r="J2" i="12"/>
  <c r="E2" i="12"/>
  <c r="F2" i="12" s="1"/>
  <c r="K4" i="11"/>
  <c r="J2" i="11"/>
  <c r="F2" i="11"/>
  <c r="E2" i="11"/>
  <c r="H2" i="10"/>
  <c r="K22" i="10"/>
  <c r="O21" i="10"/>
  <c r="O20" i="10"/>
  <c r="J20" i="10"/>
  <c r="F20" i="10"/>
  <c r="K20" i="10" s="1"/>
  <c r="K28" i="10" s="1"/>
  <c r="L20" i="10" s="1"/>
  <c r="E20" i="10"/>
  <c r="J2" i="10"/>
  <c r="K2" i="10" s="1"/>
  <c r="K10" i="10" s="1"/>
  <c r="L2" i="10" s="1"/>
  <c r="E2" i="10"/>
  <c r="F2" i="10" s="1"/>
  <c r="C50" i="2"/>
  <c r="C48" i="2"/>
  <c r="H2" i="9"/>
  <c r="K22" i="9"/>
  <c r="J20" i="9"/>
  <c r="E20" i="9"/>
  <c r="F20" i="9" s="1"/>
  <c r="K20" i="9" s="1"/>
  <c r="K28" i="9" s="1"/>
  <c r="L20" i="9" s="1"/>
  <c r="J2" i="9"/>
  <c r="E2" i="9"/>
  <c r="F2" i="9" s="1"/>
  <c r="H2" i="8"/>
  <c r="K22" i="8"/>
  <c r="K20" i="8"/>
  <c r="K28" i="8" s="1"/>
  <c r="L20" i="8" s="1"/>
  <c r="J20" i="8"/>
  <c r="F20" i="8"/>
  <c r="E20" i="8"/>
  <c r="J2" i="8"/>
  <c r="F2" i="8"/>
  <c r="E2" i="8"/>
  <c r="D46" i="2"/>
  <c r="C46" i="2"/>
  <c r="C44" i="2"/>
  <c r="K22" i="7"/>
  <c r="J20" i="7"/>
  <c r="F20" i="7"/>
  <c r="K20" i="7" s="1"/>
  <c r="K28" i="7" s="1"/>
  <c r="L20" i="7" s="1"/>
  <c r="E20" i="7"/>
  <c r="J2" i="7"/>
  <c r="F2" i="7"/>
  <c r="E2" i="7"/>
  <c r="K22" i="6"/>
  <c r="J20" i="6"/>
  <c r="F20" i="6"/>
  <c r="K20" i="6" s="1"/>
  <c r="K28" i="6" s="1"/>
  <c r="L20" i="6" s="1"/>
  <c r="E20" i="6"/>
  <c r="K4" i="6"/>
  <c r="J2" i="6"/>
  <c r="E2" i="6"/>
  <c r="F2" i="6" s="1"/>
  <c r="K2" i="6" s="1"/>
  <c r="K10" i="6" s="1"/>
  <c r="L2" i="6" s="1"/>
  <c r="D44" i="2" s="1"/>
  <c r="D43" i="2"/>
  <c r="D42" i="2"/>
  <c r="R21" i="5"/>
  <c r="R22" i="5"/>
  <c r="R23" i="5"/>
  <c r="R24" i="5"/>
  <c r="R25" i="5"/>
  <c r="R26" i="5"/>
  <c r="R27" i="5"/>
  <c r="R28" i="5"/>
  <c r="R29" i="5"/>
  <c r="R30" i="5"/>
  <c r="R31" i="5"/>
  <c r="R32" i="5"/>
  <c r="R33" i="5"/>
  <c r="R34" i="5"/>
  <c r="R35" i="5"/>
  <c r="R20" i="5"/>
  <c r="Q21" i="5"/>
  <c r="Q22" i="5"/>
  <c r="Q23" i="5"/>
  <c r="Q24" i="5"/>
  <c r="Q25" i="5"/>
  <c r="Q26" i="5"/>
  <c r="Q27" i="5"/>
  <c r="Q28" i="5"/>
  <c r="Q29" i="5"/>
  <c r="Q30" i="5"/>
  <c r="Q31" i="5"/>
  <c r="Q32" i="5"/>
  <c r="Q33" i="5"/>
  <c r="Q34" i="5"/>
  <c r="Q35" i="5"/>
  <c r="Q20" i="5"/>
  <c r="P21" i="5"/>
  <c r="P22" i="5"/>
  <c r="P23" i="5"/>
  <c r="P24" i="5"/>
  <c r="P25" i="5"/>
  <c r="P26" i="5"/>
  <c r="P27" i="5"/>
  <c r="P28" i="5"/>
  <c r="P29" i="5"/>
  <c r="P30" i="5"/>
  <c r="P31" i="5"/>
  <c r="P32" i="5"/>
  <c r="P33" i="5"/>
  <c r="P34" i="5"/>
  <c r="P35" i="5"/>
  <c r="P20" i="5"/>
  <c r="O21" i="5"/>
  <c r="O22" i="5"/>
  <c r="O23" i="5"/>
  <c r="O24" i="5"/>
  <c r="O25" i="5"/>
  <c r="O26" i="5"/>
  <c r="O27" i="5"/>
  <c r="O28" i="5"/>
  <c r="O29" i="5"/>
  <c r="O30" i="5"/>
  <c r="O31" i="5"/>
  <c r="O32" i="5"/>
  <c r="O33" i="5"/>
  <c r="O34" i="5"/>
  <c r="O35" i="5"/>
  <c r="O20" i="5"/>
  <c r="K4" i="5"/>
  <c r="K22" i="5"/>
  <c r="J20" i="5"/>
  <c r="F20" i="5"/>
  <c r="K20" i="5" s="1"/>
  <c r="K28" i="5" s="1"/>
  <c r="L20" i="5" s="1"/>
  <c r="E20" i="5"/>
  <c r="J2" i="5"/>
  <c r="E2" i="5"/>
  <c r="F2" i="5" s="1"/>
  <c r="D41" i="2"/>
  <c r="K4" i="4"/>
  <c r="J2" i="4"/>
  <c r="E2" i="4"/>
  <c r="F2" i="4" s="1"/>
  <c r="K2" i="4" s="1"/>
  <c r="K10" i="4" s="1"/>
  <c r="L2" i="4" s="1"/>
  <c r="K4" i="3"/>
  <c r="J2" i="3"/>
  <c r="E2" i="3"/>
  <c r="F2" i="3" s="1"/>
  <c r="K2" i="3" s="1"/>
  <c r="Q2" i="45" l="1"/>
  <c r="K2" i="42"/>
  <c r="K10" i="42" s="1"/>
  <c r="L2" i="42" s="1"/>
  <c r="O3" i="42" s="1"/>
  <c r="P9" i="45"/>
  <c r="R9" i="45" s="1"/>
  <c r="Q10" i="45"/>
  <c r="K92" i="43"/>
  <c r="K100" i="43" s="1"/>
  <c r="L92" i="43" s="1"/>
  <c r="O103" i="43" s="1"/>
  <c r="K38" i="43"/>
  <c r="K46" i="43" s="1"/>
  <c r="L38" i="43" s="1"/>
  <c r="D27" i="2" s="1"/>
  <c r="P8" i="45"/>
  <c r="R8" i="45" s="1"/>
  <c r="P4" i="45"/>
  <c r="R4" i="45" s="1"/>
  <c r="P15" i="45"/>
  <c r="R15" i="45" s="1"/>
  <c r="P7" i="45"/>
  <c r="R7" i="45" s="1"/>
  <c r="P3" i="45"/>
  <c r="R3" i="45" s="1"/>
  <c r="P12" i="45"/>
  <c r="R12" i="45" s="1"/>
  <c r="Q16" i="45"/>
  <c r="Q13" i="45"/>
  <c r="K2" i="43"/>
  <c r="K10" i="43" s="1"/>
  <c r="L2" i="43" s="1"/>
  <c r="D25" i="2" s="1"/>
  <c r="K20" i="43"/>
  <c r="K28" i="43" s="1"/>
  <c r="L20" i="43" s="1"/>
  <c r="O107" i="43"/>
  <c r="O95" i="43"/>
  <c r="O106" i="43"/>
  <c r="O94" i="43"/>
  <c r="O105" i="43"/>
  <c r="O93" i="43"/>
  <c r="O104" i="43"/>
  <c r="O69" i="43"/>
  <c r="Q69" i="43" s="1"/>
  <c r="O61" i="43"/>
  <c r="Q61" i="43" s="1"/>
  <c r="O56" i="43"/>
  <c r="Q56" i="43" s="1"/>
  <c r="O71" i="43"/>
  <c r="Q71" i="43" s="1"/>
  <c r="O67" i="43"/>
  <c r="Q67" i="43" s="1"/>
  <c r="O63" i="43"/>
  <c r="Q63" i="43" s="1"/>
  <c r="O59" i="43"/>
  <c r="Q59" i="43" s="1"/>
  <c r="O65" i="43"/>
  <c r="Q65" i="43" s="1"/>
  <c r="O57" i="43"/>
  <c r="Q57" i="43" s="1"/>
  <c r="O68" i="43"/>
  <c r="Q68" i="43" s="1"/>
  <c r="O64" i="43"/>
  <c r="P64" i="43" s="1"/>
  <c r="R64" i="43" s="1"/>
  <c r="O60" i="43"/>
  <c r="Q60" i="43" s="1"/>
  <c r="O70" i="43"/>
  <c r="Q70" i="43" s="1"/>
  <c r="O66" i="43"/>
  <c r="Q66" i="43" s="1"/>
  <c r="O62" i="43"/>
  <c r="Q62" i="43" s="1"/>
  <c r="O58" i="43"/>
  <c r="Q58" i="43" s="1"/>
  <c r="K74" i="43"/>
  <c r="K82" i="43" s="1"/>
  <c r="L74" i="43" s="1"/>
  <c r="D29" i="2" s="1"/>
  <c r="P60" i="43"/>
  <c r="R60" i="43" s="1"/>
  <c r="P62" i="43"/>
  <c r="R62" i="43" s="1"/>
  <c r="O45" i="43"/>
  <c r="O44" i="43"/>
  <c r="O43" i="43"/>
  <c r="O42" i="43"/>
  <c r="O41" i="43"/>
  <c r="O40" i="43"/>
  <c r="O39" i="43"/>
  <c r="O38" i="43"/>
  <c r="O53" i="43"/>
  <c r="O52" i="43"/>
  <c r="O51" i="43"/>
  <c r="O50" i="43"/>
  <c r="O49" i="43"/>
  <c r="O48" i="43"/>
  <c r="O47" i="43"/>
  <c r="O46" i="43"/>
  <c r="O9" i="43"/>
  <c r="O8" i="43"/>
  <c r="O7" i="43"/>
  <c r="O6" i="43"/>
  <c r="O5" i="43"/>
  <c r="O4" i="43"/>
  <c r="O3" i="43"/>
  <c r="O2" i="43"/>
  <c r="O14" i="43"/>
  <c r="O10" i="43"/>
  <c r="O17" i="43"/>
  <c r="O13" i="43"/>
  <c r="O15" i="43"/>
  <c r="O11" i="43"/>
  <c r="O16" i="43"/>
  <c r="O12" i="43"/>
  <c r="K38" i="42"/>
  <c r="K46" i="42" s="1"/>
  <c r="L38" i="42" s="1"/>
  <c r="O39" i="42" s="1"/>
  <c r="P39" i="42" s="1"/>
  <c r="R39" i="42" s="1"/>
  <c r="K20" i="42"/>
  <c r="K28" i="42" s="1"/>
  <c r="L20" i="42" s="1"/>
  <c r="O27" i="42" s="1"/>
  <c r="O8" i="42"/>
  <c r="O6" i="42"/>
  <c r="O16" i="42"/>
  <c r="O15" i="42"/>
  <c r="O12" i="42"/>
  <c r="O11" i="42"/>
  <c r="O7" i="42"/>
  <c r="O4" i="42"/>
  <c r="O28" i="42"/>
  <c r="K2" i="41"/>
  <c r="K10" i="41" s="1"/>
  <c r="L2" i="41" s="1"/>
  <c r="O9" i="41" s="1"/>
  <c r="K2" i="40"/>
  <c r="K10" i="40" s="1"/>
  <c r="L2" i="40" s="1"/>
  <c r="O3" i="40" s="1"/>
  <c r="O17" i="40"/>
  <c r="O16" i="40"/>
  <c r="O8" i="40"/>
  <c r="O5" i="40"/>
  <c r="O27" i="40"/>
  <c r="O26" i="40"/>
  <c r="O25" i="40"/>
  <c r="O24" i="40"/>
  <c r="O23" i="40"/>
  <c r="O22" i="40"/>
  <c r="O33" i="40"/>
  <c r="O21" i="40"/>
  <c r="O20" i="40"/>
  <c r="O34" i="40"/>
  <c r="O32" i="40"/>
  <c r="O31" i="40"/>
  <c r="O29" i="40"/>
  <c r="O35" i="40"/>
  <c r="O30" i="40"/>
  <c r="O28" i="40"/>
  <c r="O9" i="36"/>
  <c r="O8" i="36"/>
  <c r="O7" i="36"/>
  <c r="O6" i="36"/>
  <c r="O5" i="36"/>
  <c r="O4" i="36"/>
  <c r="O15" i="36"/>
  <c r="O13" i="36"/>
  <c r="O11" i="36"/>
  <c r="O3" i="36"/>
  <c r="O2" i="36"/>
  <c r="O16" i="36"/>
  <c r="O14" i="36"/>
  <c r="O12" i="36"/>
  <c r="O10" i="36"/>
  <c r="O17" i="36"/>
  <c r="K2" i="35"/>
  <c r="K10" i="35" s="1"/>
  <c r="L2" i="35" s="1"/>
  <c r="O9" i="35" s="1"/>
  <c r="K2" i="21"/>
  <c r="K10" i="21" s="1"/>
  <c r="L2" i="21" s="1"/>
  <c r="O16" i="21" s="1"/>
  <c r="O17" i="21"/>
  <c r="O15" i="21"/>
  <c r="O14" i="21"/>
  <c r="O13" i="21"/>
  <c r="O12" i="21"/>
  <c r="O11" i="21"/>
  <c r="O10" i="21"/>
  <c r="O9" i="21"/>
  <c r="O8" i="21"/>
  <c r="O7" i="21"/>
  <c r="O6" i="21"/>
  <c r="O5" i="21"/>
  <c r="O4" i="21"/>
  <c r="O3" i="21"/>
  <c r="O2" i="21"/>
  <c r="O17" i="19"/>
  <c r="O16" i="19"/>
  <c r="O15" i="19"/>
  <c r="O14" i="19"/>
  <c r="O13" i="19"/>
  <c r="O12" i="19"/>
  <c r="O11" i="19"/>
  <c r="O10" i="19"/>
  <c r="O9" i="19"/>
  <c r="O8" i="19"/>
  <c r="O7" i="19"/>
  <c r="O6" i="19"/>
  <c r="O5" i="19"/>
  <c r="O4" i="19"/>
  <c r="O3" i="19"/>
  <c r="O2" i="19"/>
  <c r="O27" i="19"/>
  <c r="O26" i="19"/>
  <c r="O25" i="19"/>
  <c r="O24" i="19"/>
  <c r="O23" i="19"/>
  <c r="O22" i="19"/>
  <c r="O21" i="19"/>
  <c r="O20" i="19"/>
  <c r="O35" i="19"/>
  <c r="O34" i="19"/>
  <c r="O33" i="19"/>
  <c r="O32" i="19"/>
  <c r="O31" i="19"/>
  <c r="O30" i="19"/>
  <c r="O29" i="19"/>
  <c r="O28" i="19"/>
  <c r="O17" i="34"/>
  <c r="O16" i="34"/>
  <c r="O15" i="34"/>
  <c r="O14" i="34"/>
  <c r="O13" i="34"/>
  <c r="O12" i="34"/>
  <c r="O11" i="34"/>
  <c r="O10" i="34"/>
  <c r="O9" i="34"/>
  <c r="O8" i="34"/>
  <c r="O7" i="34"/>
  <c r="O6" i="34"/>
  <c r="O5" i="34"/>
  <c r="O4" i="34"/>
  <c r="O3" i="34"/>
  <c r="O2" i="34"/>
  <c r="O27" i="34"/>
  <c r="O26" i="34"/>
  <c r="O25" i="34"/>
  <c r="O24" i="34"/>
  <c r="O23" i="34"/>
  <c r="O22" i="34"/>
  <c r="O21" i="34"/>
  <c r="O20" i="34"/>
  <c r="O35" i="34"/>
  <c r="O34" i="34"/>
  <c r="O33" i="34"/>
  <c r="O32" i="34"/>
  <c r="O31" i="34"/>
  <c r="O30" i="34"/>
  <c r="O29" i="34"/>
  <c r="O28" i="34"/>
  <c r="K2" i="33"/>
  <c r="K10" i="33" s="1"/>
  <c r="L2" i="33" s="1"/>
  <c r="O3" i="33" s="1"/>
  <c r="O17" i="33"/>
  <c r="O16" i="33"/>
  <c r="O13" i="33"/>
  <c r="O12" i="33"/>
  <c r="O9" i="33"/>
  <c r="O8" i="33"/>
  <c r="O5" i="33"/>
  <c r="O4" i="33"/>
  <c r="O27" i="33"/>
  <c r="O26" i="33"/>
  <c r="O25" i="33"/>
  <c r="O24" i="33"/>
  <c r="O23" i="33"/>
  <c r="O22" i="33"/>
  <c r="O21" i="33"/>
  <c r="O20" i="33"/>
  <c r="O35" i="33"/>
  <c r="O34" i="33"/>
  <c r="O33" i="33"/>
  <c r="O32" i="33"/>
  <c r="O31" i="33"/>
  <c r="O30" i="33"/>
  <c r="O29" i="33"/>
  <c r="O28" i="33"/>
  <c r="K2" i="18"/>
  <c r="K10" i="18" s="1"/>
  <c r="L2" i="18" s="1"/>
  <c r="O9" i="18" s="1"/>
  <c r="O6" i="18"/>
  <c r="O4" i="18"/>
  <c r="O16" i="18"/>
  <c r="O15" i="18"/>
  <c r="O11" i="18"/>
  <c r="O10" i="18"/>
  <c r="K20" i="18"/>
  <c r="K28" i="18" s="1"/>
  <c r="L20" i="18" s="1"/>
  <c r="O25" i="17"/>
  <c r="O21" i="17"/>
  <c r="O20" i="17"/>
  <c r="O35" i="17"/>
  <c r="O34" i="17"/>
  <c r="O33" i="17"/>
  <c r="O32" i="17"/>
  <c r="O31" i="17"/>
  <c r="O30" i="17"/>
  <c r="O29" i="17"/>
  <c r="O28" i="17"/>
  <c r="O27" i="17"/>
  <c r="O26" i="17"/>
  <c r="O24" i="17"/>
  <c r="O23" i="17"/>
  <c r="O22" i="17"/>
  <c r="K2" i="17"/>
  <c r="K10" i="17" s="1"/>
  <c r="L2" i="17" s="1"/>
  <c r="K20" i="16"/>
  <c r="K28" i="16" s="1"/>
  <c r="L20" i="16" s="1"/>
  <c r="O27" i="16" s="1"/>
  <c r="O9" i="16"/>
  <c r="O6" i="16"/>
  <c r="O3" i="16"/>
  <c r="O8" i="16"/>
  <c r="O5" i="16"/>
  <c r="O2" i="16"/>
  <c r="O17" i="16"/>
  <c r="O16" i="16"/>
  <c r="O15" i="16"/>
  <c r="O14" i="16"/>
  <c r="O13" i="16"/>
  <c r="O12" i="16"/>
  <c r="O11" i="16"/>
  <c r="O10" i="16"/>
  <c r="O7" i="16"/>
  <c r="O4" i="16"/>
  <c r="O26" i="16"/>
  <c r="O25" i="16"/>
  <c r="O24" i="16"/>
  <c r="O22" i="16"/>
  <c r="O33" i="16"/>
  <c r="O32" i="16"/>
  <c r="O30" i="16"/>
  <c r="O28" i="16"/>
  <c r="O21" i="16"/>
  <c r="O35" i="16"/>
  <c r="O29" i="16"/>
  <c r="O34" i="16"/>
  <c r="K2" i="14"/>
  <c r="K10" i="14" s="1"/>
  <c r="L2" i="14" s="1"/>
  <c r="O21" i="14"/>
  <c r="O20" i="14"/>
  <c r="O25" i="14"/>
  <c r="O26" i="14"/>
  <c r="O23" i="14"/>
  <c r="O22" i="14"/>
  <c r="O35" i="14"/>
  <c r="O34" i="14"/>
  <c r="O33" i="14"/>
  <c r="O32" i="14"/>
  <c r="O31" i="14"/>
  <c r="O30" i="14"/>
  <c r="O29" i="14"/>
  <c r="O28" i="14"/>
  <c r="O27" i="14"/>
  <c r="O24" i="14"/>
  <c r="O17" i="14"/>
  <c r="O16" i="14"/>
  <c r="O15" i="14"/>
  <c r="O14" i="14"/>
  <c r="O13" i="14"/>
  <c r="O12" i="14"/>
  <c r="O11" i="14"/>
  <c r="O10" i="14"/>
  <c r="O9" i="14"/>
  <c r="O8" i="14"/>
  <c r="O7" i="14"/>
  <c r="O6" i="14"/>
  <c r="O5" i="14"/>
  <c r="O4" i="14"/>
  <c r="O3" i="14"/>
  <c r="O2" i="14"/>
  <c r="K2" i="13"/>
  <c r="K10" i="13" s="1"/>
  <c r="L2" i="13" s="1"/>
  <c r="O17" i="13" s="1"/>
  <c r="O27" i="13"/>
  <c r="O26" i="13"/>
  <c r="O25" i="13"/>
  <c r="O24" i="13"/>
  <c r="O23" i="13"/>
  <c r="O22" i="13"/>
  <c r="O21" i="13"/>
  <c r="O20" i="13"/>
  <c r="O35" i="13"/>
  <c r="O34" i="13"/>
  <c r="O33" i="13"/>
  <c r="O32" i="13"/>
  <c r="O31" i="13"/>
  <c r="O30" i="13"/>
  <c r="O29" i="13"/>
  <c r="O28" i="13"/>
  <c r="O11" i="13"/>
  <c r="O10" i="13"/>
  <c r="O3" i="13"/>
  <c r="O2" i="13"/>
  <c r="K2" i="12"/>
  <c r="K10" i="12" s="1"/>
  <c r="L2" i="12" s="1"/>
  <c r="O15" i="12" s="1"/>
  <c r="O20" i="12"/>
  <c r="O35" i="12"/>
  <c r="O34" i="12"/>
  <c r="O33" i="12"/>
  <c r="O32" i="12"/>
  <c r="O31" i="12"/>
  <c r="O30" i="12"/>
  <c r="O29" i="12"/>
  <c r="O28" i="12"/>
  <c r="O27" i="12"/>
  <c r="O26" i="12"/>
  <c r="O25" i="12"/>
  <c r="O24" i="12"/>
  <c r="O23" i="12"/>
  <c r="O22" i="12"/>
  <c r="O21" i="12"/>
  <c r="O17" i="12"/>
  <c r="O16" i="12"/>
  <c r="O13" i="12"/>
  <c r="O12" i="12"/>
  <c r="O10" i="12"/>
  <c r="O9" i="12"/>
  <c r="O8" i="12"/>
  <c r="O6" i="12"/>
  <c r="O5" i="12"/>
  <c r="O4" i="12"/>
  <c r="O2" i="12"/>
  <c r="K2" i="11"/>
  <c r="K10" i="11" s="1"/>
  <c r="L2" i="11" s="1"/>
  <c r="O3" i="11" s="1"/>
  <c r="O17" i="11"/>
  <c r="O16" i="11"/>
  <c r="O14" i="11"/>
  <c r="O13" i="11"/>
  <c r="O12" i="11"/>
  <c r="O10" i="11"/>
  <c r="O9" i="11"/>
  <c r="O8" i="11"/>
  <c r="O6" i="11"/>
  <c r="O5" i="11"/>
  <c r="O4" i="11"/>
  <c r="O17" i="10"/>
  <c r="O16" i="10"/>
  <c r="O15" i="10"/>
  <c r="O14" i="10"/>
  <c r="O13" i="10"/>
  <c r="O12" i="10"/>
  <c r="O11" i="10"/>
  <c r="O10" i="10"/>
  <c r="O9" i="10"/>
  <c r="O8" i="10"/>
  <c r="O7" i="10"/>
  <c r="O6" i="10"/>
  <c r="O5" i="10"/>
  <c r="O4" i="10"/>
  <c r="O3" i="10"/>
  <c r="O2" i="10"/>
  <c r="Q20" i="10"/>
  <c r="P20" i="10"/>
  <c r="R20" i="10" s="1"/>
  <c r="P21" i="10"/>
  <c r="R21" i="10" s="1"/>
  <c r="Q21" i="10"/>
  <c r="O27" i="10"/>
  <c r="O25" i="10"/>
  <c r="O24" i="10"/>
  <c r="O23" i="10"/>
  <c r="O22" i="10"/>
  <c r="O35" i="10"/>
  <c r="O34" i="10"/>
  <c r="O33" i="10"/>
  <c r="O32" i="10"/>
  <c r="O31" i="10"/>
  <c r="O30" i="10"/>
  <c r="O29" i="10"/>
  <c r="O28" i="10"/>
  <c r="O26" i="10"/>
  <c r="K2" i="9"/>
  <c r="K10" i="9" s="1"/>
  <c r="L2" i="9" s="1"/>
  <c r="D50" i="2" s="1"/>
  <c r="O21" i="9"/>
  <c r="O20" i="9"/>
  <c r="O35" i="9"/>
  <c r="O34" i="9"/>
  <c r="O33" i="9"/>
  <c r="O32" i="9"/>
  <c r="O31" i="9"/>
  <c r="O30" i="9"/>
  <c r="O29" i="9"/>
  <c r="O28" i="9"/>
  <c r="O27" i="9"/>
  <c r="O26" i="9"/>
  <c r="O25" i="9"/>
  <c r="O24" i="9"/>
  <c r="O23" i="9"/>
  <c r="O22" i="9"/>
  <c r="O15" i="9"/>
  <c r="O14" i="9"/>
  <c r="O11" i="9"/>
  <c r="O10" i="9"/>
  <c r="O7" i="9"/>
  <c r="O6" i="9"/>
  <c r="O3" i="9"/>
  <c r="O2" i="9"/>
  <c r="K2" i="8"/>
  <c r="K10" i="8" s="1"/>
  <c r="L2" i="8" s="1"/>
  <c r="O7" i="8" s="1"/>
  <c r="O17" i="8"/>
  <c r="O16" i="8"/>
  <c r="O4" i="8"/>
  <c r="O27" i="8"/>
  <c r="O26" i="8"/>
  <c r="O25" i="8"/>
  <c r="O24" i="8"/>
  <c r="O23" i="8"/>
  <c r="O22" i="8"/>
  <c r="O33" i="8"/>
  <c r="O32" i="8"/>
  <c r="O30" i="8"/>
  <c r="O21" i="8"/>
  <c r="O20" i="8"/>
  <c r="O34" i="8"/>
  <c r="O29" i="8"/>
  <c r="O35" i="8"/>
  <c r="O31" i="8"/>
  <c r="O28" i="8"/>
  <c r="K2" i="7"/>
  <c r="K10" i="7" s="1"/>
  <c r="L2" i="7" s="1"/>
  <c r="O17" i="7" s="1"/>
  <c r="O21" i="7"/>
  <c r="O20" i="7"/>
  <c r="O27" i="7"/>
  <c r="O26" i="7"/>
  <c r="O24" i="7"/>
  <c r="O22" i="7"/>
  <c r="O35" i="7"/>
  <c r="O34" i="7"/>
  <c r="O33" i="7"/>
  <c r="O32" i="7"/>
  <c r="O31" i="7"/>
  <c r="O30" i="7"/>
  <c r="O29" i="7"/>
  <c r="O28" i="7"/>
  <c r="O25" i="7"/>
  <c r="O23" i="7"/>
  <c r="O3" i="6"/>
  <c r="O2" i="6"/>
  <c r="O17" i="6"/>
  <c r="O16" i="6"/>
  <c r="O15" i="6"/>
  <c r="O14" i="6"/>
  <c r="O13" i="6"/>
  <c r="O12" i="6"/>
  <c r="O11" i="6"/>
  <c r="O10" i="6"/>
  <c r="O9" i="6"/>
  <c r="O8" i="6"/>
  <c r="O7" i="6"/>
  <c r="O6" i="6"/>
  <c r="O5" i="6"/>
  <c r="O4" i="6"/>
  <c r="O27" i="6"/>
  <c r="O26" i="6"/>
  <c r="O25" i="6"/>
  <c r="O24" i="6"/>
  <c r="O23" i="6"/>
  <c r="O22" i="6"/>
  <c r="O21" i="6"/>
  <c r="O35" i="6"/>
  <c r="O34" i="6"/>
  <c r="O33" i="6"/>
  <c r="O32" i="6"/>
  <c r="O31" i="6"/>
  <c r="O30" i="6"/>
  <c r="O29" i="6"/>
  <c r="O28" i="6"/>
  <c r="O20" i="6"/>
  <c r="K2" i="5"/>
  <c r="K10" i="5" s="1"/>
  <c r="L2" i="5" s="1"/>
  <c r="O9" i="4"/>
  <c r="O8" i="4"/>
  <c r="O7" i="4"/>
  <c r="O6" i="4"/>
  <c r="O5" i="4"/>
  <c r="O4" i="4"/>
  <c r="O17" i="4"/>
  <c r="O16" i="4"/>
  <c r="O15" i="4"/>
  <c r="O14" i="4"/>
  <c r="O13" i="4"/>
  <c r="O12" i="4"/>
  <c r="O10" i="4"/>
  <c r="O3" i="4"/>
  <c r="O2" i="4"/>
  <c r="O11" i="4"/>
  <c r="K10" i="3"/>
  <c r="L2" i="3" s="1"/>
  <c r="O2" i="42" l="1"/>
  <c r="O9" i="42"/>
  <c r="O13" i="42"/>
  <c r="O17" i="42"/>
  <c r="Q17" i="42" s="1"/>
  <c r="O5" i="42"/>
  <c r="O10" i="42"/>
  <c r="O14" i="42"/>
  <c r="O29" i="42"/>
  <c r="O2" i="41"/>
  <c r="O3" i="41"/>
  <c r="O17" i="41"/>
  <c r="O14" i="41"/>
  <c r="P14" i="41" s="1"/>
  <c r="R14" i="41" s="1"/>
  <c r="O11" i="41"/>
  <c r="O16" i="41"/>
  <c r="Q16" i="41" s="1"/>
  <c r="O6" i="41"/>
  <c r="O7" i="41"/>
  <c r="P7" i="41" s="1"/>
  <c r="R7" i="41" s="1"/>
  <c r="O96" i="43"/>
  <c r="O97" i="43"/>
  <c r="O98" i="43"/>
  <c r="O99" i="43"/>
  <c r="P99" i="43" s="1"/>
  <c r="R99" i="43" s="1"/>
  <c r="O100" i="43"/>
  <c r="O101" i="43"/>
  <c r="O102" i="43"/>
  <c r="O92" i="43"/>
  <c r="D30" i="2"/>
  <c r="P66" i="43"/>
  <c r="R66" i="43" s="1"/>
  <c r="Q64" i="43"/>
  <c r="P61" i="43"/>
  <c r="R61" i="43" s="1"/>
  <c r="O13" i="35"/>
  <c r="P13" i="35" s="1"/>
  <c r="R13" i="35" s="1"/>
  <c r="O11" i="35"/>
  <c r="O14" i="35"/>
  <c r="Q14" i="35" s="1"/>
  <c r="O16" i="35"/>
  <c r="P16" i="35" s="1"/>
  <c r="R16" i="35" s="1"/>
  <c r="O32" i="43"/>
  <c r="P32" i="43" s="1"/>
  <c r="R32" i="43" s="1"/>
  <c r="D26" i="2"/>
  <c r="O20" i="43"/>
  <c r="P20" i="43" s="1"/>
  <c r="R20" i="43" s="1"/>
  <c r="O28" i="43"/>
  <c r="P28" i="43" s="1"/>
  <c r="R28" i="43" s="1"/>
  <c r="O24" i="43"/>
  <c r="P24" i="43" s="1"/>
  <c r="R24" i="43" s="1"/>
  <c r="O21" i="43"/>
  <c r="P21" i="43" s="1"/>
  <c r="R21" i="43" s="1"/>
  <c r="O26" i="43"/>
  <c r="P26" i="43" s="1"/>
  <c r="R26" i="43" s="1"/>
  <c r="O31" i="43"/>
  <c r="P31" i="43" s="1"/>
  <c r="R31" i="43" s="1"/>
  <c r="O30" i="43"/>
  <c r="P30" i="43" s="1"/>
  <c r="R30" i="43" s="1"/>
  <c r="O35" i="43"/>
  <c r="P35" i="43" s="1"/>
  <c r="R35" i="43" s="1"/>
  <c r="O22" i="43"/>
  <c r="P22" i="43" s="1"/>
  <c r="R22" i="43" s="1"/>
  <c r="O27" i="43"/>
  <c r="P27" i="43" s="1"/>
  <c r="R27" i="43" s="1"/>
  <c r="O33" i="43"/>
  <c r="P33" i="43" s="1"/>
  <c r="O25" i="43"/>
  <c r="P25" i="43" s="1"/>
  <c r="R25" i="43" s="1"/>
  <c r="O23" i="43"/>
  <c r="P23" i="43" s="1"/>
  <c r="R23" i="43" s="1"/>
  <c r="O29" i="43"/>
  <c r="P29" i="43" s="1"/>
  <c r="R29" i="43" s="1"/>
  <c r="O34" i="43"/>
  <c r="P34" i="43" s="1"/>
  <c r="P69" i="43"/>
  <c r="R69" i="43" s="1"/>
  <c r="P59" i="43"/>
  <c r="R59" i="43" s="1"/>
  <c r="P65" i="43"/>
  <c r="R65" i="43" s="1"/>
  <c r="O74" i="43"/>
  <c r="P74" i="43" s="1"/>
  <c r="R74" i="43" s="1"/>
  <c r="O78" i="43"/>
  <c r="O82" i="43"/>
  <c r="O86" i="43"/>
  <c r="O76" i="43"/>
  <c r="O84" i="43"/>
  <c r="O81" i="43"/>
  <c r="O89" i="43"/>
  <c r="O75" i="43"/>
  <c r="O79" i="43"/>
  <c r="O83" i="43"/>
  <c r="O87" i="43"/>
  <c r="O80" i="43"/>
  <c r="O88" i="43"/>
  <c r="O77" i="43"/>
  <c r="O85" i="43"/>
  <c r="P95" i="43"/>
  <c r="R95" i="43" s="1"/>
  <c r="Q95" i="43"/>
  <c r="P96" i="43"/>
  <c r="R96" i="43" s="1"/>
  <c r="Q96" i="43"/>
  <c r="P97" i="43"/>
  <c r="R97" i="43" s="1"/>
  <c r="Q97" i="43"/>
  <c r="Q98" i="43"/>
  <c r="P98" i="43"/>
  <c r="R98" i="43" s="1"/>
  <c r="Q94" i="43"/>
  <c r="P94" i="43"/>
  <c r="R94" i="43" s="1"/>
  <c r="P100" i="43"/>
  <c r="R100" i="43" s="1"/>
  <c r="Q100" i="43"/>
  <c r="P101" i="43"/>
  <c r="R101" i="43" s="1"/>
  <c r="Q101" i="43"/>
  <c r="Q102" i="43"/>
  <c r="P102" i="43"/>
  <c r="R102" i="43" s="1"/>
  <c r="P103" i="43"/>
  <c r="R103" i="43" s="1"/>
  <c r="Q103" i="43"/>
  <c r="P93" i="43"/>
  <c r="R93" i="43" s="1"/>
  <c r="Q93" i="43"/>
  <c r="P104" i="43"/>
  <c r="R104" i="43" s="1"/>
  <c r="Q104" i="43"/>
  <c r="P105" i="43"/>
  <c r="R105" i="43" s="1"/>
  <c r="Q105" i="43"/>
  <c r="Q106" i="43"/>
  <c r="P106" i="43"/>
  <c r="R106" i="43" s="1"/>
  <c r="P107" i="43"/>
  <c r="R107" i="43" s="1"/>
  <c r="Q107" i="43"/>
  <c r="P70" i="43"/>
  <c r="R70" i="43" s="1"/>
  <c r="P68" i="43"/>
  <c r="R68" i="43" s="1"/>
  <c r="P63" i="43"/>
  <c r="R63" i="43" s="1"/>
  <c r="P67" i="43"/>
  <c r="R67" i="43" s="1"/>
  <c r="P57" i="43"/>
  <c r="R57" i="43" s="1"/>
  <c r="P58" i="43"/>
  <c r="R58" i="43" s="1"/>
  <c r="P56" i="43"/>
  <c r="R56" i="43" s="1"/>
  <c r="P71" i="43"/>
  <c r="R71" i="43" s="1"/>
  <c r="Q12" i="43"/>
  <c r="P12" i="43"/>
  <c r="R12" i="43" s="1"/>
  <c r="P2" i="43"/>
  <c r="R2" i="43" s="1"/>
  <c r="Q2" i="43"/>
  <c r="P38" i="43"/>
  <c r="R38" i="43" s="1"/>
  <c r="Q38" i="43"/>
  <c r="P11" i="43"/>
  <c r="R11" i="43" s="1"/>
  <c r="Q11" i="43"/>
  <c r="P10" i="43"/>
  <c r="R10" i="43" s="1"/>
  <c r="Q10" i="43"/>
  <c r="P4" i="43"/>
  <c r="R4" i="43" s="1"/>
  <c r="Q4" i="43"/>
  <c r="Q8" i="43"/>
  <c r="P8" i="43"/>
  <c r="R8" i="43" s="1"/>
  <c r="R34" i="43"/>
  <c r="Q48" i="43"/>
  <c r="P48" i="43"/>
  <c r="R48" i="43" s="1"/>
  <c r="Q52" i="43"/>
  <c r="P52" i="43"/>
  <c r="R52" i="43" s="1"/>
  <c r="P40" i="43"/>
  <c r="R40" i="43" s="1"/>
  <c r="Q40" i="43"/>
  <c r="P44" i="43"/>
  <c r="R44" i="43" s="1"/>
  <c r="Q44" i="43"/>
  <c r="P13" i="43"/>
  <c r="R13" i="43" s="1"/>
  <c r="Q13" i="43"/>
  <c r="P6" i="43"/>
  <c r="R6" i="43" s="1"/>
  <c r="Q6" i="43"/>
  <c r="Q46" i="43"/>
  <c r="P46" i="43"/>
  <c r="R46" i="43" s="1"/>
  <c r="Q50" i="43"/>
  <c r="P50" i="43"/>
  <c r="R50" i="43" s="1"/>
  <c r="P42" i="43"/>
  <c r="R42" i="43" s="1"/>
  <c r="Q42" i="43"/>
  <c r="Q16" i="43"/>
  <c r="P16" i="43"/>
  <c r="R16" i="43" s="1"/>
  <c r="Q17" i="43"/>
  <c r="P17" i="43"/>
  <c r="R17" i="43" s="1"/>
  <c r="Q3" i="43"/>
  <c r="P3" i="43"/>
  <c r="R3" i="43" s="1"/>
  <c r="Q7" i="43"/>
  <c r="P7" i="43"/>
  <c r="R7" i="43" s="1"/>
  <c r="R33" i="43"/>
  <c r="Q47" i="43"/>
  <c r="P47" i="43"/>
  <c r="R47" i="43" s="1"/>
  <c r="Q51" i="43"/>
  <c r="P51" i="43"/>
  <c r="R51" i="43" s="1"/>
  <c r="P39" i="43"/>
  <c r="R39" i="43" s="1"/>
  <c r="Q39" i="43"/>
  <c r="P43" i="43"/>
  <c r="R43" i="43" s="1"/>
  <c r="Q43" i="43"/>
  <c r="P15" i="43"/>
  <c r="R15" i="43" s="1"/>
  <c r="Q15" i="43"/>
  <c r="P14" i="43"/>
  <c r="R14" i="43" s="1"/>
  <c r="Q14" i="43"/>
  <c r="P5" i="43"/>
  <c r="R5" i="43" s="1"/>
  <c r="Q5" i="43"/>
  <c r="Q9" i="43"/>
  <c r="P9" i="43"/>
  <c r="R9" i="43" s="1"/>
  <c r="Q49" i="43"/>
  <c r="P49" i="43"/>
  <c r="R49" i="43" s="1"/>
  <c r="Q53" i="43"/>
  <c r="P53" i="43"/>
  <c r="R53" i="43" s="1"/>
  <c r="P41" i="43"/>
  <c r="R41" i="43" s="1"/>
  <c r="Q41" i="43"/>
  <c r="P45" i="43"/>
  <c r="R45" i="43" s="1"/>
  <c r="Q45" i="43"/>
  <c r="O47" i="42"/>
  <c r="O51" i="42"/>
  <c r="P51" i="42" s="1"/>
  <c r="R51" i="42" s="1"/>
  <c r="O45" i="42"/>
  <c r="O49" i="42"/>
  <c r="Q49" i="42" s="1"/>
  <c r="O48" i="42"/>
  <c r="P48" i="42" s="1"/>
  <c r="R48" i="42" s="1"/>
  <c r="O46" i="42"/>
  <c r="P46" i="42" s="1"/>
  <c r="R46" i="42" s="1"/>
  <c r="O52" i="42"/>
  <c r="O50" i="42"/>
  <c r="P50" i="42" s="1"/>
  <c r="R50" i="42" s="1"/>
  <c r="O40" i="42"/>
  <c r="Q40" i="42" s="1"/>
  <c r="O38" i="42"/>
  <c r="P38" i="42" s="1"/>
  <c r="R38" i="42" s="1"/>
  <c r="O53" i="42"/>
  <c r="P53" i="42" s="1"/>
  <c r="R53" i="42" s="1"/>
  <c r="Q39" i="42"/>
  <c r="O43" i="42"/>
  <c r="P43" i="42" s="1"/>
  <c r="R43" i="42" s="1"/>
  <c r="O44" i="42"/>
  <c r="Q44" i="42" s="1"/>
  <c r="O41" i="42"/>
  <c r="P41" i="42" s="1"/>
  <c r="R41" i="42" s="1"/>
  <c r="O42" i="42"/>
  <c r="P42" i="42" s="1"/>
  <c r="R42" i="42" s="1"/>
  <c r="P40" i="42"/>
  <c r="R40" i="42" s="1"/>
  <c r="Q53" i="42"/>
  <c r="Q41" i="42"/>
  <c r="P47" i="42"/>
  <c r="R47" i="42" s="1"/>
  <c r="Q47" i="42"/>
  <c r="Q45" i="42"/>
  <c r="P45" i="42"/>
  <c r="R45" i="42" s="1"/>
  <c r="Q51" i="42"/>
  <c r="P52" i="42"/>
  <c r="R52" i="42" s="1"/>
  <c r="Q52" i="42"/>
  <c r="O20" i="42"/>
  <c r="O21" i="42"/>
  <c r="O32" i="42"/>
  <c r="P32" i="42" s="1"/>
  <c r="R32" i="42" s="1"/>
  <c r="O24" i="42"/>
  <c r="Q24" i="42" s="1"/>
  <c r="O33" i="42"/>
  <c r="Q33" i="42" s="1"/>
  <c r="O25" i="42"/>
  <c r="P25" i="42" s="1"/>
  <c r="R25" i="42" s="1"/>
  <c r="O30" i="42"/>
  <c r="P30" i="42" s="1"/>
  <c r="R30" i="42" s="1"/>
  <c r="O34" i="42"/>
  <c r="P34" i="42" s="1"/>
  <c r="R34" i="42" s="1"/>
  <c r="O22" i="42"/>
  <c r="O26" i="42"/>
  <c r="Q26" i="42" s="1"/>
  <c r="O31" i="42"/>
  <c r="P31" i="42" s="1"/>
  <c r="R31" i="42" s="1"/>
  <c r="O35" i="42"/>
  <c r="Q35" i="42" s="1"/>
  <c r="O23" i="42"/>
  <c r="P13" i="42"/>
  <c r="R13" i="42" s="1"/>
  <c r="Q13" i="42"/>
  <c r="Q29" i="42"/>
  <c r="P29" i="42"/>
  <c r="R29" i="42" s="1"/>
  <c r="P21" i="42"/>
  <c r="R21" i="42" s="1"/>
  <c r="Q21" i="42"/>
  <c r="Q5" i="42"/>
  <c r="P5" i="42"/>
  <c r="R5" i="42" s="1"/>
  <c r="P10" i="42"/>
  <c r="R10" i="42" s="1"/>
  <c r="Q10" i="42"/>
  <c r="P14" i="42"/>
  <c r="R14" i="42" s="1"/>
  <c r="Q14" i="42"/>
  <c r="Q3" i="42"/>
  <c r="P3" i="42"/>
  <c r="R3" i="42" s="1"/>
  <c r="P28" i="42"/>
  <c r="R28" i="42" s="1"/>
  <c r="Q28" i="42"/>
  <c r="Q32" i="42"/>
  <c r="Q20" i="42"/>
  <c r="P20" i="42"/>
  <c r="R20" i="42" s="1"/>
  <c r="P24" i="42"/>
  <c r="R24" i="42" s="1"/>
  <c r="Q2" i="42"/>
  <c r="P2" i="42"/>
  <c r="R2" i="42" s="1"/>
  <c r="P17" i="42"/>
  <c r="R17" i="42" s="1"/>
  <c r="Q22" i="42"/>
  <c r="P22" i="42"/>
  <c r="R22" i="42" s="1"/>
  <c r="Q4" i="42"/>
  <c r="P4" i="42"/>
  <c r="R4" i="42" s="1"/>
  <c r="P11" i="42"/>
  <c r="R11" i="42" s="1"/>
  <c r="Q11" i="42"/>
  <c r="P15" i="42"/>
  <c r="R15" i="42" s="1"/>
  <c r="Q15" i="42"/>
  <c r="Q6" i="42"/>
  <c r="P6" i="42"/>
  <c r="R6" i="42" s="1"/>
  <c r="Q9" i="42"/>
  <c r="P9" i="42"/>
  <c r="R9" i="42" s="1"/>
  <c r="Q31" i="42"/>
  <c r="Q23" i="42"/>
  <c r="P23" i="42"/>
  <c r="R23" i="42" s="1"/>
  <c r="Q27" i="42"/>
  <c r="P27" i="42"/>
  <c r="R27" i="42" s="1"/>
  <c r="Q7" i="42"/>
  <c r="P7" i="42"/>
  <c r="R7" i="42" s="1"/>
  <c r="P12" i="42"/>
  <c r="R12" i="42" s="1"/>
  <c r="Q12" i="42"/>
  <c r="P16" i="42"/>
  <c r="R16" i="42" s="1"/>
  <c r="Q16" i="42"/>
  <c r="Q8" i="42"/>
  <c r="P8" i="42"/>
  <c r="R8" i="42" s="1"/>
  <c r="O13" i="41"/>
  <c r="Q13" i="41" s="1"/>
  <c r="O10" i="41"/>
  <c r="Q10" i="41" s="1"/>
  <c r="O4" i="41"/>
  <c r="Q4" i="41" s="1"/>
  <c r="O8" i="41"/>
  <c r="Q8" i="41" s="1"/>
  <c r="O15" i="41"/>
  <c r="Q15" i="41" s="1"/>
  <c r="O12" i="41"/>
  <c r="Q12" i="41" s="1"/>
  <c r="O5" i="41"/>
  <c r="Q5" i="41" s="1"/>
  <c r="Q17" i="41"/>
  <c r="P17" i="41"/>
  <c r="R17" i="41" s="1"/>
  <c r="P6" i="41"/>
  <c r="R6" i="41" s="1"/>
  <c r="Q6" i="41"/>
  <c r="Q11" i="41"/>
  <c r="P11" i="41"/>
  <c r="R11" i="41" s="1"/>
  <c r="P3" i="41"/>
  <c r="R3" i="41" s="1"/>
  <c r="Q3" i="41"/>
  <c r="P16" i="41"/>
  <c r="R16" i="41" s="1"/>
  <c r="P8" i="41"/>
  <c r="R8" i="41" s="1"/>
  <c r="P2" i="41"/>
  <c r="R2" i="41" s="1"/>
  <c r="Q2" i="41"/>
  <c r="P12" i="41"/>
  <c r="R12" i="41" s="1"/>
  <c r="Q9" i="41"/>
  <c r="P9" i="41"/>
  <c r="R9" i="41" s="1"/>
  <c r="O12" i="40"/>
  <c r="O4" i="40"/>
  <c r="O13" i="40"/>
  <c r="O7" i="40"/>
  <c r="P7" i="40" s="1"/>
  <c r="R7" i="40" s="1"/>
  <c r="O10" i="40"/>
  <c r="Q10" i="40" s="1"/>
  <c r="O14" i="40"/>
  <c r="O6" i="40"/>
  <c r="O2" i="40"/>
  <c r="P2" i="40" s="1"/>
  <c r="R2" i="40" s="1"/>
  <c r="O11" i="40"/>
  <c r="Q11" i="40" s="1"/>
  <c r="O15" i="40"/>
  <c r="O9" i="40"/>
  <c r="Q16" i="40"/>
  <c r="P16" i="40"/>
  <c r="R16" i="40" s="1"/>
  <c r="Q30" i="40"/>
  <c r="P30" i="40"/>
  <c r="R30" i="40" s="1"/>
  <c r="Q32" i="40"/>
  <c r="P32" i="40"/>
  <c r="R32" i="40" s="1"/>
  <c r="Q33" i="40"/>
  <c r="P33" i="40"/>
  <c r="R33" i="40" s="1"/>
  <c r="P25" i="40"/>
  <c r="R25" i="40" s="1"/>
  <c r="Q25" i="40"/>
  <c r="Q8" i="40"/>
  <c r="P8" i="40"/>
  <c r="R8" i="40" s="1"/>
  <c r="Q13" i="40"/>
  <c r="P13" i="40"/>
  <c r="R13" i="40" s="1"/>
  <c r="Q17" i="40"/>
  <c r="P17" i="40"/>
  <c r="R17" i="40" s="1"/>
  <c r="Q7" i="40"/>
  <c r="Q28" i="40"/>
  <c r="P28" i="40"/>
  <c r="R28" i="40" s="1"/>
  <c r="Q31" i="40"/>
  <c r="P31" i="40"/>
  <c r="R31" i="40" s="1"/>
  <c r="P21" i="40"/>
  <c r="R21" i="40" s="1"/>
  <c r="Q21" i="40"/>
  <c r="Q24" i="40"/>
  <c r="P24" i="40"/>
  <c r="R24" i="40" s="1"/>
  <c r="Q5" i="40"/>
  <c r="P5" i="40"/>
  <c r="R5" i="40" s="1"/>
  <c r="Q4" i="40"/>
  <c r="P4" i="40"/>
  <c r="R4" i="40" s="1"/>
  <c r="Q35" i="40"/>
  <c r="P35" i="40"/>
  <c r="R35" i="40" s="1"/>
  <c r="Q34" i="40"/>
  <c r="P34" i="40"/>
  <c r="R34" i="40" s="1"/>
  <c r="Q22" i="40"/>
  <c r="P22" i="40"/>
  <c r="R22" i="40" s="1"/>
  <c r="Q26" i="40"/>
  <c r="P26" i="40"/>
  <c r="R26" i="40" s="1"/>
  <c r="Q14" i="40"/>
  <c r="P14" i="40"/>
  <c r="R14" i="40" s="1"/>
  <c r="Q6" i="40"/>
  <c r="P6" i="40"/>
  <c r="R6" i="40" s="1"/>
  <c r="Q12" i="40"/>
  <c r="P12" i="40"/>
  <c r="R12" i="40" s="1"/>
  <c r="Q29" i="40"/>
  <c r="P29" i="40"/>
  <c r="R29" i="40" s="1"/>
  <c r="P20" i="40"/>
  <c r="R20" i="40" s="1"/>
  <c r="Q20" i="40"/>
  <c r="P23" i="40"/>
  <c r="R23" i="40" s="1"/>
  <c r="Q23" i="40"/>
  <c r="P27" i="40"/>
  <c r="R27" i="40" s="1"/>
  <c r="Q27" i="40"/>
  <c r="Q15" i="40"/>
  <c r="P15" i="40"/>
  <c r="R15" i="40" s="1"/>
  <c r="Q9" i="40"/>
  <c r="P9" i="40"/>
  <c r="R9" i="40" s="1"/>
  <c r="P3" i="40"/>
  <c r="R3" i="40" s="1"/>
  <c r="Q3" i="40"/>
  <c r="P6" i="36"/>
  <c r="R6" i="36" s="1"/>
  <c r="Q6" i="36"/>
  <c r="Q10" i="36"/>
  <c r="P10" i="36"/>
  <c r="R10" i="36" s="1"/>
  <c r="P2" i="36"/>
  <c r="R2" i="36" s="1"/>
  <c r="Q2" i="36"/>
  <c r="Q15" i="36"/>
  <c r="P15" i="36"/>
  <c r="R15" i="36" s="1"/>
  <c r="P7" i="36"/>
  <c r="R7" i="36" s="1"/>
  <c r="Q7" i="36"/>
  <c r="Q17" i="36"/>
  <c r="P17" i="36"/>
  <c r="R17" i="36" s="1"/>
  <c r="Q13" i="36"/>
  <c r="P13" i="36"/>
  <c r="R13" i="36" s="1"/>
  <c r="Q12" i="36"/>
  <c r="P12" i="36"/>
  <c r="R12" i="36" s="1"/>
  <c r="P3" i="36"/>
  <c r="R3" i="36" s="1"/>
  <c r="Q3" i="36"/>
  <c r="P4" i="36"/>
  <c r="R4" i="36" s="1"/>
  <c r="Q4" i="36"/>
  <c r="Q8" i="36"/>
  <c r="P8" i="36"/>
  <c r="R8" i="36" s="1"/>
  <c r="Q16" i="36"/>
  <c r="P16" i="36"/>
  <c r="R16" i="36" s="1"/>
  <c r="Q14" i="36"/>
  <c r="P14" i="36"/>
  <c r="R14" i="36" s="1"/>
  <c r="Q11" i="36"/>
  <c r="P11" i="36"/>
  <c r="R11" i="36" s="1"/>
  <c r="Q5" i="36"/>
  <c r="P5" i="36"/>
  <c r="R5" i="36" s="1"/>
  <c r="P9" i="36"/>
  <c r="R9" i="36" s="1"/>
  <c r="Q9" i="36"/>
  <c r="O2" i="35"/>
  <c r="P2" i="35" s="1"/>
  <c r="R2" i="35" s="1"/>
  <c r="O6" i="35"/>
  <c r="P6" i="35" s="1"/>
  <c r="R6" i="35" s="1"/>
  <c r="O3" i="35"/>
  <c r="O7" i="35"/>
  <c r="Q7" i="35" s="1"/>
  <c r="O15" i="35"/>
  <c r="P15" i="35" s="1"/>
  <c r="R15" i="35" s="1"/>
  <c r="O10" i="35"/>
  <c r="Q10" i="35" s="1"/>
  <c r="O4" i="35"/>
  <c r="O8" i="35"/>
  <c r="P8" i="35" s="1"/>
  <c r="R8" i="35" s="1"/>
  <c r="O17" i="35"/>
  <c r="Q17" i="35" s="1"/>
  <c r="O12" i="35"/>
  <c r="P12" i="35" s="1"/>
  <c r="R12" i="35" s="1"/>
  <c r="O5" i="35"/>
  <c r="P11" i="35"/>
  <c r="R11" i="35" s="1"/>
  <c r="Q11" i="35"/>
  <c r="P14" i="35"/>
  <c r="R14" i="35" s="1"/>
  <c r="P3" i="35"/>
  <c r="R3" i="35" s="1"/>
  <c r="Q3" i="35"/>
  <c r="Q15" i="35"/>
  <c r="P4" i="35"/>
  <c r="R4" i="35" s="1"/>
  <c r="Q4" i="35"/>
  <c r="Q5" i="35"/>
  <c r="P5" i="35"/>
  <c r="R5" i="35" s="1"/>
  <c r="Q9" i="35"/>
  <c r="P9" i="35"/>
  <c r="R9" i="35" s="1"/>
  <c r="Q2" i="21"/>
  <c r="P2" i="21"/>
  <c r="R2" i="21" s="1"/>
  <c r="P14" i="21"/>
  <c r="R14" i="21" s="1"/>
  <c r="Q14" i="21"/>
  <c r="Q3" i="21"/>
  <c r="P3" i="21"/>
  <c r="R3" i="21" s="1"/>
  <c r="Q7" i="21"/>
  <c r="P7" i="21"/>
  <c r="R7" i="21" s="1"/>
  <c r="P11" i="21"/>
  <c r="R11" i="21" s="1"/>
  <c r="Q11" i="21"/>
  <c r="P15" i="21"/>
  <c r="R15" i="21" s="1"/>
  <c r="Q15" i="21"/>
  <c r="P10" i="21"/>
  <c r="R10" i="21" s="1"/>
  <c r="Q10" i="21"/>
  <c r="Q4" i="21"/>
  <c r="P4" i="21"/>
  <c r="R4" i="21" s="1"/>
  <c r="Q8" i="21"/>
  <c r="P8" i="21"/>
  <c r="R8" i="21" s="1"/>
  <c r="P12" i="21"/>
  <c r="R12" i="21" s="1"/>
  <c r="Q12" i="21"/>
  <c r="P16" i="21"/>
  <c r="R16" i="21" s="1"/>
  <c r="Q16" i="21"/>
  <c r="Q6" i="21"/>
  <c r="P6" i="21"/>
  <c r="R6" i="21" s="1"/>
  <c r="Q5" i="21"/>
  <c r="P5" i="21"/>
  <c r="R5" i="21" s="1"/>
  <c r="Q9" i="21"/>
  <c r="P9" i="21"/>
  <c r="R9" i="21" s="1"/>
  <c r="P13" i="21"/>
  <c r="R13" i="21" s="1"/>
  <c r="Q13" i="21"/>
  <c r="P17" i="21"/>
  <c r="R17" i="21" s="1"/>
  <c r="Q17" i="21"/>
  <c r="Q28" i="19"/>
  <c r="P28" i="19"/>
  <c r="R28" i="19" s="1"/>
  <c r="Q32" i="19"/>
  <c r="P32" i="19"/>
  <c r="R32" i="19" s="1"/>
  <c r="Q20" i="19"/>
  <c r="P20" i="19"/>
  <c r="R20" i="19" s="1"/>
  <c r="Q24" i="19"/>
  <c r="P24" i="19"/>
  <c r="R24" i="19" s="1"/>
  <c r="Q2" i="19"/>
  <c r="P2" i="19"/>
  <c r="R2" i="19" s="1"/>
  <c r="Q6" i="19"/>
  <c r="P6" i="19"/>
  <c r="R6" i="19" s="1"/>
  <c r="P10" i="19"/>
  <c r="R10" i="19" s="1"/>
  <c r="Q10" i="19"/>
  <c r="Q29" i="19"/>
  <c r="P29" i="19"/>
  <c r="R29" i="19" s="1"/>
  <c r="Q33" i="19"/>
  <c r="P33" i="19"/>
  <c r="R33" i="19" s="1"/>
  <c r="Q21" i="19"/>
  <c r="P21" i="19"/>
  <c r="R21" i="19" s="1"/>
  <c r="Q25" i="19"/>
  <c r="P25" i="19"/>
  <c r="R25" i="19" s="1"/>
  <c r="Q3" i="19"/>
  <c r="P3" i="19"/>
  <c r="R3" i="19" s="1"/>
  <c r="Q7" i="19"/>
  <c r="P7" i="19"/>
  <c r="R7" i="19" s="1"/>
  <c r="P11" i="19"/>
  <c r="R11" i="19" s="1"/>
  <c r="Q11" i="19"/>
  <c r="P15" i="19"/>
  <c r="R15" i="19" s="1"/>
  <c r="Q15" i="19"/>
  <c r="P14" i="19"/>
  <c r="R14" i="19" s="1"/>
  <c r="Q14" i="19"/>
  <c r="Q30" i="19"/>
  <c r="P30" i="19"/>
  <c r="R30" i="19" s="1"/>
  <c r="Q34" i="19"/>
  <c r="P34" i="19"/>
  <c r="R34" i="19" s="1"/>
  <c r="Q22" i="19"/>
  <c r="P22" i="19"/>
  <c r="R22" i="19" s="1"/>
  <c r="Q26" i="19"/>
  <c r="P26" i="19"/>
  <c r="R26" i="19" s="1"/>
  <c r="Q4" i="19"/>
  <c r="P4" i="19"/>
  <c r="R4" i="19" s="1"/>
  <c r="Q8" i="19"/>
  <c r="P8" i="19"/>
  <c r="R8" i="19" s="1"/>
  <c r="P12" i="19"/>
  <c r="R12" i="19" s="1"/>
  <c r="Q12" i="19"/>
  <c r="P16" i="19"/>
  <c r="R16" i="19" s="1"/>
  <c r="Q16" i="19"/>
  <c r="Q31" i="19"/>
  <c r="P31" i="19"/>
  <c r="R31" i="19" s="1"/>
  <c r="Q35" i="19"/>
  <c r="P35" i="19"/>
  <c r="R35" i="19" s="1"/>
  <c r="Q23" i="19"/>
  <c r="P23" i="19"/>
  <c r="R23" i="19" s="1"/>
  <c r="Q27" i="19"/>
  <c r="P27" i="19"/>
  <c r="R27" i="19" s="1"/>
  <c r="Q5" i="19"/>
  <c r="P5" i="19"/>
  <c r="R5" i="19" s="1"/>
  <c r="Q9" i="19"/>
  <c r="P9" i="19"/>
  <c r="R9" i="19" s="1"/>
  <c r="P13" i="19"/>
  <c r="R13" i="19" s="1"/>
  <c r="Q13" i="19"/>
  <c r="P17" i="19"/>
  <c r="R17" i="19" s="1"/>
  <c r="Q17" i="19"/>
  <c r="Q28" i="34"/>
  <c r="P28" i="34"/>
  <c r="R28" i="34" s="1"/>
  <c r="Q32" i="34"/>
  <c r="P32" i="34"/>
  <c r="R32" i="34" s="1"/>
  <c r="P20" i="34"/>
  <c r="R20" i="34" s="1"/>
  <c r="Q20" i="34"/>
  <c r="Q24" i="34"/>
  <c r="P24" i="34"/>
  <c r="R24" i="34" s="1"/>
  <c r="Q2" i="34"/>
  <c r="P2" i="34"/>
  <c r="R2" i="34" s="1"/>
  <c r="Q6" i="34"/>
  <c r="P6" i="34"/>
  <c r="R6" i="34" s="1"/>
  <c r="Q10" i="34"/>
  <c r="P10" i="34"/>
  <c r="R10" i="34" s="1"/>
  <c r="Q14" i="34"/>
  <c r="P14" i="34"/>
  <c r="R14" i="34" s="1"/>
  <c r="Q29" i="34"/>
  <c r="P29" i="34"/>
  <c r="R29" i="34" s="1"/>
  <c r="Q33" i="34"/>
  <c r="P33" i="34"/>
  <c r="R33" i="34" s="1"/>
  <c r="P21" i="34"/>
  <c r="R21" i="34" s="1"/>
  <c r="Q21" i="34"/>
  <c r="Q25" i="34"/>
  <c r="P25" i="34"/>
  <c r="R25" i="34" s="1"/>
  <c r="Q3" i="34"/>
  <c r="P3" i="34"/>
  <c r="R3" i="34" s="1"/>
  <c r="Q7" i="34"/>
  <c r="P7" i="34"/>
  <c r="R7" i="34" s="1"/>
  <c r="Q11" i="34"/>
  <c r="P11" i="34"/>
  <c r="R11" i="34" s="1"/>
  <c r="Q15" i="34"/>
  <c r="P15" i="34"/>
  <c r="R15" i="34" s="1"/>
  <c r="Q30" i="34"/>
  <c r="P30" i="34"/>
  <c r="R30" i="34" s="1"/>
  <c r="Q34" i="34"/>
  <c r="P34" i="34"/>
  <c r="R34" i="34" s="1"/>
  <c r="Q22" i="34"/>
  <c r="P22" i="34"/>
  <c r="R22" i="34" s="1"/>
  <c r="Q26" i="34"/>
  <c r="P26" i="34"/>
  <c r="R26" i="34" s="1"/>
  <c r="Q4" i="34"/>
  <c r="P4" i="34"/>
  <c r="R4" i="34" s="1"/>
  <c r="Q8" i="34"/>
  <c r="P8" i="34"/>
  <c r="R8" i="34" s="1"/>
  <c r="Q12" i="34"/>
  <c r="P12" i="34"/>
  <c r="R12" i="34" s="1"/>
  <c r="Q16" i="34"/>
  <c r="P16" i="34"/>
  <c r="R16" i="34" s="1"/>
  <c r="Q31" i="34"/>
  <c r="P31" i="34"/>
  <c r="R31" i="34" s="1"/>
  <c r="Q35" i="34"/>
  <c r="P35" i="34"/>
  <c r="R35" i="34" s="1"/>
  <c r="Q23" i="34"/>
  <c r="P23" i="34"/>
  <c r="R23" i="34" s="1"/>
  <c r="Q27" i="34"/>
  <c r="P27" i="34"/>
  <c r="R27" i="34" s="1"/>
  <c r="Q5" i="34"/>
  <c r="P5" i="34"/>
  <c r="R5" i="34" s="1"/>
  <c r="Q9" i="34"/>
  <c r="P9" i="34"/>
  <c r="R9" i="34" s="1"/>
  <c r="Q13" i="34"/>
  <c r="P13" i="34"/>
  <c r="R13" i="34" s="1"/>
  <c r="Q17" i="34"/>
  <c r="P17" i="34"/>
  <c r="R17" i="34" s="1"/>
  <c r="O6" i="33"/>
  <c r="O10" i="33"/>
  <c r="P10" i="33" s="1"/>
  <c r="R10" i="33" s="1"/>
  <c r="O14" i="33"/>
  <c r="O2" i="33"/>
  <c r="Q2" i="33" s="1"/>
  <c r="O7" i="33"/>
  <c r="P7" i="33" s="1"/>
  <c r="R7" i="33" s="1"/>
  <c r="O11" i="33"/>
  <c r="P11" i="33" s="1"/>
  <c r="R11" i="33" s="1"/>
  <c r="O15" i="33"/>
  <c r="P15" i="33" s="1"/>
  <c r="R15" i="33" s="1"/>
  <c r="P20" i="33"/>
  <c r="R20" i="33" s="1"/>
  <c r="Q20" i="33"/>
  <c r="Q16" i="33"/>
  <c r="P16" i="33"/>
  <c r="R16" i="33" s="1"/>
  <c r="Q29" i="33"/>
  <c r="P29" i="33"/>
  <c r="R29" i="33" s="1"/>
  <c r="Q33" i="33"/>
  <c r="P33" i="33"/>
  <c r="R33" i="33" s="1"/>
  <c r="P21" i="33"/>
  <c r="R21" i="33" s="1"/>
  <c r="Q21" i="33"/>
  <c r="Q25" i="33"/>
  <c r="P25" i="33"/>
  <c r="R25" i="33" s="1"/>
  <c r="Q5" i="33"/>
  <c r="P5" i="33"/>
  <c r="R5" i="33" s="1"/>
  <c r="Q9" i="33"/>
  <c r="P9" i="33"/>
  <c r="R9" i="33" s="1"/>
  <c r="Q13" i="33"/>
  <c r="P13" i="33"/>
  <c r="R13" i="33" s="1"/>
  <c r="Q17" i="33"/>
  <c r="P17" i="33"/>
  <c r="R17" i="33" s="1"/>
  <c r="Q32" i="33"/>
  <c r="P32" i="33"/>
  <c r="R32" i="33" s="1"/>
  <c r="Q8" i="33"/>
  <c r="P8" i="33"/>
  <c r="R8" i="33" s="1"/>
  <c r="Q30" i="33"/>
  <c r="P30" i="33"/>
  <c r="R30" i="33" s="1"/>
  <c r="Q34" i="33"/>
  <c r="P34" i="33"/>
  <c r="R34" i="33" s="1"/>
  <c r="Q22" i="33"/>
  <c r="P22" i="33"/>
  <c r="R22" i="33" s="1"/>
  <c r="Q26" i="33"/>
  <c r="P26" i="33"/>
  <c r="R26" i="33" s="1"/>
  <c r="Q6" i="33"/>
  <c r="P6" i="33"/>
  <c r="R6" i="33" s="1"/>
  <c r="Q10" i="33"/>
  <c r="Q14" i="33"/>
  <c r="P14" i="33"/>
  <c r="R14" i="33" s="1"/>
  <c r="Q28" i="33"/>
  <c r="P28" i="33"/>
  <c r="R28" i="33" s="1"/>
  <c r="Q24" i="33"/>
  <c r="P24" i="33"/>
  <c r="R24" i="33" s="1"/>
  <c r="Q4" i="33"/>
  <c r="P4" i="33"/>
  <c r="R4" i="33" s="1"/>
  <c r="Q12" i="33"/>
  <c r="P12" i="33"/>
  <c r="R12" i="33" s="1"/>
  <c r="Q31" i="33"/>
  <c r="P31" i="33"/>
  <c r="R31" i="33" s="1"/>
  <c r="Q35" i="33"/>
  <c r="P35" i="33"/>
  <c r="R35" i="33" s="1"/>
  <c r="Q23" i="33"/>
  <c r="P23" i="33"/>
  <c r="R23" i="33" s="1"/>
  <c r="Q27" i="33"/>
  <c r="P27" i="33"/>
  <c r="R27" i="33" s="1"/>
  <c r="Q7" i="33"/>
  <c r="Q11" i="33"/>
  <c r="Q15" i="33"/>
  <c r="Q3" i="33"/>
  <c r="P3" i="33"/>
  <c r="R3" i="33" s="1"/>
  <c r="O12" i="18"/>
  <c r="O2" i="18"/>
  <c r="O7" i="18"/>
  <c r="O14" i="18"/>
  <c r="P14" i="18" s="1"/>
  <c r="R14" i="18" s="1"/>
  <c r="O3" i="18"/>
  <c r="Q3" i="18" s="1"/>
  <c r="O8" i="18"/>
  <c r="O13" i="18"/>
  <c r="O17" i="18"/>
  <c r="P17" i="18" s="1"/>
  <c r="R17" i="18" s="1"/>
  <c r="O5" i="18"/>
  <c r="P5" i="18" s="1"/>
  <c r="R5" i="18" s="1"/>
  <c r="Q10" i="18"/>
  <c r="P10" i="18"/>
  <c r="R10" i="18" s="1"/>
  <c r="Q6" i="18"/>
  <c r="P6" i="18"/>
  <c r="R6" i="18" s="1"/>
  <c r="Q11" i="18"/>
  <c r="P11" i="18"/>
  <c r="R11" i="18" s="1"/>
  <c r="Q15" i="18"/>
  <c r="P15" i="18"/>
  <c r="R15" i="18" s="1"/>
  <c r="P3" i="18"/>
  <c r="R3" i="18" s="1"/>
  <c r="Q7" i="18"/>
  <c r="P7" i="18"/>
  <c r="R7" i="18" s="1"/>
  <c r="Q2" i="18"/>
  <c r="P2" i="18"/>
  <c r="R2" i="18" s="1"/>
  <c r="Q12" i="18"/>
  <c r="P12" i="18"/>
  <c r="R12" i="18" s="1"/>
  <c r="Q16" i="18"/>
  <c r="P16" i="18"/>
  <c r="R16" i="18" s="1"/>
  <c r="Q4" i="18"/>
  <c r="P4" i="18"/>
  <c r="R4" i="18" s="1"/>
  <c r="Q8" i="18"/>
  <c r="P8" i="18"/>
  <c r="R8" i="18" s="1"/>
  <c r="O27" i="18"/>
  <c r="O26" i="18"/>
  <c r="O25" i="18"/>
  <c r="O24" i="18"/>
  <c r="O23" i="18"/>
  <c r="O22" i="18"/>
  <c r="O21" i="18"/>
  <c r="O20" i="18"/>
  <c r="O34" i="18"/>
  <c r="O33" i="18"/>
  <c r="O32" i="18"/>
  <c r="O31" i="18"/>
  <c r="O30" i="18"/>
  <c r="O29" i="18"/>
  <c r="O28" i="18"/>
  <c r="O35" i="18"/>
  <c r="Q13" i="18"/>
  <c r="P13" i="18"/>
  <c r="R13" i="18" s="1"/>
  <c r="Q17" i="18"/>
  <c r="Q5" i="18"/>
  <c r="Q9" i="18"/>
  <c r="P9" i="18"/>
  <c r="R9" i="18" s="1"/>
  <c r="Q22" i="17"/>
  <c r="P22" i="17"/>
  <c r="R22" i="17" s="1"/>
  <c r="Q35" i="17"/>
  <c r="P35" i="17"/>
  <c r="R35" i="17" s="1"/>
  <c r="Q23" i="17"/>
  <c r="P23" i="17"/>
  <c r="R23" i="17" s="1"/>
  <c r="Q28" i="17"/>
  <c r="P28" i="17"/>
  <c r="R28" i="17" s="1"/>
  <c r="Q32" i="17"/>
  <c r="P32" i="17"/>
  <c r="R32" i="17" s="1"/>
  <c r="Q20" i="17"/>
  <c r="P20" i="17"/>
  <c r="R20" i="17" s="1"/>
  <c r="Q31" i="17"/>
  <c r="P31" i="17"/>
  <c r="R31" i="17" s="1"/>
  <c r="Q24" i="17"/>
  <c r="P24" i="17"/>
  <c r="R24" i="17" s="1"/>
  <c r="Q29" i="17"/>
  <c r="P29" i="17"/>
  <c r="R29" i="17" s="1"/>
  <c r="Q33" i="17"/>
  <c r="P33" i="17"/>
  <c r="R33" i="17" s="1"/>
  <c r="Q21" i="17"/>
  <c r="P21" i="17"/>
  <c r="R21" i="17" s="1"/>
  <c r="Q27" i="17"/>
  <c r="P27" i="17"/>
  <c r="R27" i="17" s="1"/>
  <c r="O17" i="17"/>
  <c r="O16" i="17"/>
  <c r="O15" i="17"/>
  <c r="O14" i="17"/>
  <c r="O13" i="17"/>
  <c r="O12" i="17"/>
  <c r="O11" i="17"/>
  <c r="O10" i="17"/>
  <c r="O9" i="17"/>
  <c r="O5" i="17"/>
  <c r="O6" i="17"/>
  <c r="O8" i="17"/>
  <c r="O4" i="17"/>
  <c r="O2" i="17"/>
  <c r="O7" i="17"/>
  <c r="O3" i="17"/>
  <c r="Q26" i="17"/>
  <c r="P26" i="17"/>
  <c r="R26" i="17" s="1"/>
  <c r="Q30" i="17"/>
  <c r="P30" i="17"/>
  <c r="R30" i="17" s="1"/>
  <c r="Q34" i="17"/>
  <c r="P34" i="17"/>
  <c r="R34" i="17" s="1"/>
  <c r="Q25" i="17"/>
  <c r="P25" i="17"/>
  <c r="R25" i="17" s="1"/>
  <c r="O20" i="16"/>
  <c r="O31" i="16"/>
  <c r="O23" i="16"/>
  <c r="P23" i="16" s="1"/>
  <c r="R23" i="16" s="1"/>
  <c r="Q34" i="16"/>
  <c r="P34" i="16"/>
  <c r="R34" i="16" s="1"/>
  <c r="P24" i="16"/>
  <c r="R24" i="16" s="1"/>
  <c r="Q24" i="16"/>
  <c r="Q8" i="16"/>
  <c r="P8" i="16"/>
  <c r="R8" i="16" s="1"/>
  <c r="Q29" i="16"/>
  <c r="P29" i="16"/>
  <c r="R29" i="16" s="1"/>
  <c r="Q28" i="16"/>
  <c r="P28" i="16"/>
  <c r="R28" i="16" s="1"/>
  <c r="Q33" i="16"/>
  <c r="P33" i="16"/>
  <c r="R33" i="16" s="1"/>
  <c r="P25" i="16"/>
  <c r="R25" i="16" s="1"/>
  <c r="Q25" i="16"/>
  <c r="Q7" i="16"/>
  <c r="P7" i="16"/>
  <c r="R7" i="16" s="1"/>
  <c r="Q13" i="16"/>
  <c r="P13" i="16"/>
  <c r="R13" i="16" s="1"/>
  <c r="Q17" i="16"/>
  <c r="P17" i="16"/>
  <c r="R17" i="16" s="1"/>
  <c r="Q3" i="16"/>
  <c r="P3" i="16"/>
  <c r="R3" i="16" s="1"/>
  <c r="Q32" i="16"/>
  <c r="P32" i="16"/>
  <c r="R32" i="16" s="1"/>
  <c r="Q12" i="16"/>
  <c r="P12" i="16"/>
  <c r="R12" i="16" s="1"/>
  <c r="Q35" i="16"/>
  <c r="P35" i="16"/>
  <c r="R35" i="16" s="1"/>
  <c r="Q30" i="16"/>
  <c r="P30" i="16"/>
  <c r="R30" i="16" s="1"/>
  <c r="P22" i="16"/>
  <c r="R22" i="16" s="1"/>
  <c r="Q22" i="16"/>
  <c r="P26" i="16"/>
  <c r="R26" i="16" s="1"/>
  <c r="Q26" i="16"/>
  <c r="Q10" i="16"/>
  <c r="P10" i="16"/>
  <c r="R10" i="16" s="1"/>
  <c r="Q14" i="16"/>
  <c r="P14" i="16"/>
  <c r="R14" i="16" s="1"/>
  <c r="Q2" i="16"/>
  <c r="P2" i="16"/>
  <c r="R2" i="16" s="1"/>
  <c r="Q6" i="16"/>
  <c r="P6" i="16"/>
  <c r="R6" i="16" s="1"/>
  <c r="P21" i="16"/>
  <c r="R21" i="16" s="1"/>
  <c r="Q21" i="16"/>
  <c r="Q4" i="16"/>
  <c r="P4" i="16"/>
  <c r="R4" i="16" s="1"/>
  <c r="Q16" i="16"/>
  <c r="P16" i="16"/>
  <c r="R16" i="16" s="1"/>
  <c r="P20" i="16"/>
  <c r="R20" i="16" s="1"/>
  <c r="Q20" i="16"/>
  <c r="Q31" i="16"/>
  <c r="P31" i="16"/>
  <c r="R31" i="16" s="1"/>
  <c r="Q23" i="16"/>
  <c r="Q27" i="16"/>
  <c r="P27" i="16"/>
  <c r="R27" i="16" s="1"/>
  <c r="Q11" i="16"/>
  <c r="P11" i="16"/>
  <c r="R11" i="16" s="1"/>
  <c r="Q15" i="16"/>
  <c r="P15" i="16"/>
  <c r="R15" i="16" s="1"/>
  <c r="Q5" i="16"/>
  <c r="P5" i="16"/>
  <c r="R5" i="16" s="1"/>
  <c r="Q9" i="16"/>
  <c r="P9" i="16"/>
  <c r="R9" i="16" s="1"/>
  <c r="Q2" i="14"/>
  <c r="P2" i="14"/>
  <c r="R2" i="14" s="1"/>
  <c r="P14" i="14"/>
  <c r="R14" i="14" s="1"/>
  <c r="Q14" i="14"/>
  <c r="Q26" i="14"/>
  <c r="P26" i="14"/>
  <c r="R26" i="14" s="1"/>
  <c r="Q3" i="14"/>
  <c r="P3" i="14"/>
  <c r="R3" i="14" s="1"/>
  <c r="Q7" i="14"/>
  <c r="P7" i="14"/>
  <c r="R7" i="14" s="1"/>
  <c r="P11" i="14"/>
  <c r="R11" i="14" s="1"/>
  <c r="Q11" i="14"/>
  <c r="P15" i="14"/>
  <c r="R15" i="14" s="1"/>
  <c r="Q15" i="14"/>
  <c r="Q27" i="14"/>
  <c r="P27" i="14"/>
  <c r="R27" i="14" s="1"/>
  <c r="Q31" i="14"/>
  <c r="P31" i="14"/>
  <c r="R31" i="14" s="1"/>
  <c r="Q35" i="14"/>
  <c r="P35" i="14"/>
  <c r="R35" i="14" s="1"/>
  <c r="Q25" i="14"/>
  <c r="P25" i="14"/>
  <c r="R25" i="14" s="1"/>
  <c r="P10" i="14"/>
  <c r="R10" i="14" s="1"/>
  <c r="Q10" i="14"/>
  <c r="Q34" i="14"/>
  <c r="P34" i="14"/>
  <c r="R34" i="14" s="1"/>
  <c r="Q4" i="14"/>
  <c r="P4" i="14"/>
  <c r="R4" i="14" s="1"/>
  <c r="Q8" i="14"/>
  <c r="P8" i="14"/>
  <c r="R8" i="14" s="1"/>
  <c r="P12" i="14"/>
  <c r="R12" i="14" s="1"/>
  <c r="Q12" i="14"/>
  <c r="P16" i="14"/>
  <c r="R16" i="14" s="1"/>
  <c r="Q16" i="14"/>
  <c r="Q28" i="14"/>
  <c r="P28" i="14"/>
  <c r="R28" i="14" s="1"/>
  <c r="Q32" i="14"/>
  <c r="P32" i="14"/>
  <c r="R32" i="14" s="1"/>
  <c r="Q22" i="14"/>
  <c r="P22" i="14"/>
  <c r="R22" i="14" s="1"/>
  <c r="P20" i="14"/>
  <c r="R20" i="14" s="1"/>
  <c r="Q20" i="14"/>
  <c r="Q6" i="14"/>
  <c r="P6" i="14"/>
  <c r="R6" i="14" s="1"/>
  <c r="Q24" i="14"/>
  <c r="P24" i="14"/>
  <c r="R24" i="14" s="1"/>
  <c r="Q30" i="14"/>
  <c r="P30" i="14"/>
  <c r="R30" i="14" s="1"/>
  <c r="Q5" i="14"/>
  <c r="P5" i="14"/>
  <c r="R5" i="14" s="1"/>
  <c r="Q9" i="14"/>
  <c r="P9" i="14"/>
  <c r="R9" i="14" s="1"/>
  <c r="P13" i="14"/>
  <c r="R13" i="14" s="1"/>
  <c r="Q13" i="14"/>
  <c r="P17" i="14"/>
  <c r="R17" i="14" s="1"/>
  <c r="Q17" i="14"/>
  <c r="Q29" i="14"/>
  <c r="P29" i="14"/>
  <c r="R29" i="14" s="1"/>
  <c r="Q33" i="14"/>
  <c r="P33" i="14"/>
  <c r="R33" i="14" s="1"/>
  <c r="Q23" i="14"/>
  <c r="P23" i="14"/>
  <c r="R23" i="14" s="1"/>
  <c r="Q21" i="14"/>
  <c r="P21" i="14"/>
  <c r="R21" i="14" s="1"/>
  <c r="O14" i="12"/>
  <c r="O3" i="12"/>
  <c r="O7" i="12"/>
  <c r="O11" i="12"/>
  <c r="Q11" i="12" s="1"/>
  <c r="O9" i="8"/>
  <c r="D48" i="2"/>
  <c r="O12" i="8"/>
  <c r="Q12" i="8" s="1"/>
  <c r="O4" i="9"/>
  <c r="P4" i="9" s="1"/>
  <c r="R4" i="9" s="1"/>
  <c r="O8" i="9"/>
  <c r="O12" i="9"/>
  <c r="Q12" i="9" s="1"/>
  <c r="O16" i="9"/>
  <c r="P16" i="9" s="1"/>
  <c r="R16" i="9" s="1"/>
  <c r="O5" i="9"/>
  <c r="Q5" i="9" s="1"/>
  <c r="O9" i="9"/>
  <c r="O13" i="9"/>
  <c r="O17" i="9"/>
  <c r="P17" i="9" s="1"/>
  <c r="R17" i="9" s="1"/>
  <c r="O6" i="13"/>
  <c r="Q6" i="13" s="1"/>
  <c r="O14" i="13"/>
  <c r="O7" i="13"/>
  <c r="O15" i="13"/>
  <c r="Q15" i="13" s="1"/>
  <c r="O4" i="13"/>
  <c r="O8" i="13"/>
  <c r="O12" i="13"/>
  <c r="O16" i="13"/>
  <c r="Q16" i="13" s="1"/>
  <c r="O5" i="13"/>
  <c r="Q5" i="13" s="1"/>
  <c r="O9" i="13"/>
  <c r="O13" i="13"/>
  <c r="Q2" i="13"/>
  <c r="P2" i="13"/>
  <c r="R2" i="13" s="1"/>
  <c r="Q10" i="13"/>
  <c r="P10" i="13"/>
  <c r="R10" i="13" s="1"/>
  <c r="Q14" i="13"/>
  <c r="P14" i="13"/>
  <c r="R14" i="13" s="1"/>
  <c r="Q28" i="13"/>
  <c r="P28" i="13"/>
  <c r="R28" i="13" s="1"/>
  <c r="Q32" i="13"/>
  <c r="P32" i="13"/>
  <c r="R32" i="13" s="1"/>
  <c r="P20" i="13"/>
  <c r="R20" i="13" s="1"/>
  <c r="Q20" i="13"/>
  <c r="Q24" i="13"/>
  <c r="P24" i="13"/>
  <c r="R24" i="13" s="1"/>
  <c r="Q3" i="13"/>
  <c r="P3" i="13"/>
  <c r="R3" i="13" s="1"/>
  <c r="Q7" i="13"/>
  <c r="P7" i="13"/>
  <c r="R7" i="13" s="1"/>
  <c r="Q11" i="13"/>
  <c r="P11" i="13"/>
  <c r="R11" i="13" s="1"/>
  <c r="Q29" i="13"/>
  <c r="P29" i="13"/>
  <c r="R29" i="13" s="1"/>
  <c r="Q33" i="13"/>
  <c r="P33" i="13"/>
  <c r="R33" i="13" s="1"/>
  <c r="P21" i="13"/>
  <c r="R21" i="13" s="1"/>
  <c r="Q21" i="13"/>
  <c r="Q25" i="13"/>
  <c r="P25" i="13"/>
  <c r="R25" i="13" s="1"/>
  <c r="Q4" i="13"/>
  <c r="P4" i="13"/>
  <c r="R4" i="13" s="1"/>
  <c r="Q8" i="13"/>
  <c r="P8" i="13"/>
  <c r="R8" i="13" s="1"/>
  <c r="Q12" i="13"/>
  <c r="P12" i="13"/>
  <c r="R12" i="13" s="1"/>
  <c r="Q30" i="13"/>
  <c r="P30" i="13"/>
  <c r="R30" i="13" s="1"/>
  <c r="Q34" i="13"/>
  <c r="P34" i="13"/>
  <c r="R34" i="13" s="1"/>
  <c r="Q22" i="13"/>
  <c r="P22" i="13"/>
  <c r="R22" i="13" s="1"/>
  <c r="Q26" i="13"/>
  <c r="P26" i="13"/>
  <c r="R26" i="13" s="1"/>
  <c r="Q9" i="13"/>
  <c r="P9" i="13"/>
  <c r="R9" i="13" s="1"/>
  <c r="Q13" i="13"/>
  <c r="P13" i="13"/>
  <c r="R13" i="13" s="1"/>
  <c r="Q17" i="13"/>
  <c r="P17" i="13"/>
  <c r="R17" i="13" s="1"/>
  <c r="Q31" i="13"/>
  <c r="P31" i="13"/>
  <c r="R31" i="13" s="1"/>
  <c r="Q35" i="13"/>
  <c r="P35" i="13"/>
  <c r="R35" i="13" s="1"/>
  <c r="Q23" i="13"/>
  <c r="P23" i="13"/>
  <c r="R23" i="13" s="1"/>
  <c r="Q27" i="13"/>
  <c r="P27" i="13"/>
  <c r="R27" i="13" s="1"/>
  <c r="Q2" i="12"/>
  <c r="P2" i="12"/>
  <c r="R2" i="12" s="1"/>
  <c r="Q14" i="12"/>
  <c r="P14" i="12"/>
  <c r="R14" i="12" s="1"/>
  <c r="Q33" i="12"/>
  <c r="P33" i="12"/>
  <c r="R33" i="12" s="1"/>
  <c r="P3" i="12"/>
  <c r="R3" i="12" s="1"/>
  <c r="Q3" i="12"/>
  <c r="Q7" i="12"/>
  <c r="P7" i="12"/>
  <c r="R7" i="12" s="1"/>
  <c r="P15" i="12"/>
  <c r="R15" i="12" s="1"/>
  <c r="Q15" i="12"/>
  <c r="Q22" i="12"/>
  <c r="P22" i="12"/>
  <c r="R22" i="12" s="1"/>
  <c r="Q26" i="12"/>
  <c r="P26" i="12"/>
  <c r="R26" i="12" s="1"/>
  <c r="Q30" i="12"/>
  <c r="P30" i="12"/>
  <c r="R30" i="12" s="1"/>
  <c r="Q34" i="12"/>
  <c r="P34" i="12"/>
  <c r="R34" i="12" s="1"/>
  <c r="P6" i="12"/>
  <c r="R6" i="12" s="1"/>
  <c r="Q6" i="12"/>
  <c r="Q21" i="12"/>
  <c r="P21" i="12"/>
  <c r="R21" i="12" s="1"/>
  <c r="Q29" i="12"/>
  <c r="P29" i="12"/>
  <c r="R29" i="12" s="1"/>
  <c r="P4" i="12"/>
  <c r="R4" i="12" s="1"/>
  <c r="Q4" i="12"/>
  <c r="P8" i="12"/>
  <c r="R8" i="12" s="1"/>
  <c r="Q8" i="12"/>
  <c r="P12" i="12"/>
  <c r="R12" i="12" s="1"/>
  <c r="Q12" i="12"/>
  <c r="Q16" i="12"/>
  <c r="P16" i="12"/>
  <c r="R16" i="12" s="1"/>
  <c r="Q23" i="12"/>
  <c r="P23" i="12"/>
  <c r="R23" i="12" s="1"/>
  <c r="Q27" i="12"/>
  <c r="P27" i="12"/>
  <c r="R27" i="12" s="1"/>
  <c r="Q31" i="12"/>
  <c r="P31" i="12"/>
  <c r="R31" i="12" s="1"/>
  <c r="Q35" i="12"/>
  <c r="P35" i="12"/>
  <c r="R35" i="12" s="1"/>
  <c r="Q10" i="12"/>
  <c r="P10" i="12"/>
  <c r="R10" i="12" s="1"/>
  <c r="Q25" i="12"/>
  <c r="P25" i="12"/>
  <c r="R25" i="12" s="1"/>
  <c r="Q5" i="12"/>
  <c r="P5" i="12"/>
  <c r="R5" i="12" s="1"/>
  <c r="Q9" i="12"/>
  <c r="P9" i="12"/>
  <c r="R9" i="12" s="1"/>
  <c r="Q13" i="12"/>
  <c r="P13" i="12"/>
  <c r="R13" i="12" s="1"/>
  <c r="P17" i="12"/>
  <c r="R17" i="12" s="1"/>
  <c r="Q17" i="12"/>
  <c r="Q24" i="12"/>
  <c r="P24" i="12"/>
  <c r="R24" i="12" s="1"/>
  <c r="Q28" i="12"/>
  <c r="P28" i="12"/>
  <c r="R28" i="12" s="1"/>
  <c r="Q32" i="12"/>
  <c r="P32" i="12"/>
  <c r="R32" i="12" s="1"/>
  <c r="Q20" i="12"/>
  <c r="P20" i="12"/>
  <c r="R20" i="12" s="1"/>
  <c r="O2" i="11"/>
  <c r="P2" i="11" s="1"/>
  <c r="R2" i="11" s="1"/>
  <c r="O7" i="11"/>
  <c r="O11" i="11"/>
  <c r="O15" i="11"/>
  <c r="Q15" i="11" s="1"/>
  <c r="Q4" i="11"/>
  <c r="P4" i="11"/>
  <c r="R4" i="11" s="1"/>
  <c r="P16" i="11"/>
  <c r="R16" i="11" s="1"/>
  <c r="Q16" i="11"/>
  <c r="Q5" i="11"/>
  <c r="P5" i="11"/>
  <c r="R5" i="11" s="1"/>
  <c r="Q9" i="11"/>
  <c r="P9" i="11"/>
  <c r="R9" i="11" s="1"/>
  <c r="P13" i="11"/>
  <c r="R13" i="11" s="1"/>
  <c r="Q13" i="11"/>
  <c r="P17" i="11"/>
  <c r="R17" i="11" s="1"/>
  <c r="Q17" i="11"/>
  <c r="Q8" i="11"/>
  <c r="P8" i="11"/>
  <c r="R8" i="11" s="1"/>
  <c r="P12" i="11"/>
  <c r="R12" i="11" s="1"/>
  <c r="Q12" i="11"/>
  <c r="Q6" i="11"/>
  <c r="P6" i="11"/>
  <c r="R6" i="11" s="1"/>
  <c r="P10" i="11"/>
  <c r="R10" i="11" s="1"/>
  <c r="Q10" i="11"/>
  <c r="P14" i="11"/>
  <c r="R14" i="11" s="1"/>
  <c r="Q14" i="11"/>
  <c r="Q7" i="11"/>
  <c r="P7" i="11"/>
  <c r="R7" i="11" s="1"/>
  <c r="P11" i="11"/>
  <c r="R11" i="11" s="1"/>
  <c r="Q11" i="11"/>
  <c r="P15" i="11"/>
  <c r="R15" i="11" s="1"/>
  <c r="Q3" i="11"/>
  <c r="P3" i="11"/>
  <c r="R3" i="11" s="1"/>
  <c r="Q33" i="10"/>
  <c r="P33" i="10"/>
  <c r="R33" i="10" s="1"/>
  <c r="Q23" i="10"/>
  <c r="P23" i="10"/>
  <c r="R23" i="10" s="1"/>
  <c r="P2" i="10"/>
  <c r="R2" i="10" s="1"/>
  <c r="Q2" i="10"/>
  <c r="P6" i="10"/>
  <c r="R6" i="10" s="1"/>
  <c r="Q6" i="10"/>
  <c r="Q10" i="10"/>
  <c r="P10" i="10"/>
  <c r="R10" i="10" s="1"/>
  <c r="Q14" i="10"/>
  <c r="P14" i="10"/>
  <c r="R14" i="10" s="1"/>
  <c r="Q30" i="10"/>
  <c r="P30" i="10"/>
  <c r="R30" i="10" s="1"/>
  <c r="Q34" i="10"/>
  <c r="P34" i="10"/>
  <c r="R34" i="10" s="1"/>
  <c r="Q24" i="10"/>
  <c r="P24" i="10"/>
  <c r="R24" i="10" s="1"/>
  <c r="P3" i="10"/>
  <c r="R3" i="10" s="1"/>
  <c r="Q3" i="10"/>
  <c r="P7" i="10"/>
  <c r="R7" i="10" s="1"/>
  <c r="Q7" i="10"/>
  <c r="Q11" i="10"/>
  <c r="P11" i="10"/>
  <c r="R11" i="10" s="1"/>
  <c r="Q15" i="10"/>
  <c r="P15" i="10"/>
  <c r="R15" i="10" s="1"/>
  <c r="Q29" i="10"/>
  <c r="P29" i="10"/>
  <c r="R29" i="10" s="1"/>
  <c r="Q26" i="10"/>
  <c r="P26" i="10"/>
  <c r="R26" i="10" s="1"/>
  <c r="Q31" i="10"/>
  <c r="P31" i="10"/>
  <c r="R31" i="10" s="1"/>
  <c r="Q35" i="10"/>
  <c r="P35" i="10"/>
  <c r="R35" i="10" s="1"/>
  <c r="Q25" i="10"/>
  <c r="P25" i="10"/>
  <c r="R25" i="10" s="1"/>
  <c r="P4" i="10"/>
  <c r="R4" i="10" s="1"/>
  <c r="Q4" i="10"/>
  <c r="P8" i="10"/>
  <c r="R8" i="10" s="1"/>
  <c r="Q8" i="10"/>
  <c r="Q12" i="10"/>
  <c r="P12" i="10"/>
  <c r="R12" i="10" s="1"/>
  <c r="Q16" i="10"/>
  <c r="P16" i="10"/>
  <c r="R16" i="10" s="1"/>
  <c r="Q28" i="10"/>
  <c r="P28" i="10"/>
  <c r="R28" i="10" s="1"/>
  <c r="Q32" i="10"/>
  <c r="P32" i="10"/>
  <c r="R32" i="10" s="1"/>
  <c r="Q22" i="10"/>
  <c r="P22" i="10"/>
  <c r="R22" i="10" s="1"/>
  <c r="Q27" i="10"/>
  <c r="P27" i="10"/>
  <c r="R27" i="10" s="1"/>
  <c r="P5" i="10"/>
  <c r="R5" i="10" s="1"/>
  <c r="Q5" i="10"/>
  <c r="P9" i="10"/>
  <c r="R9" i="10" s="1"/>
  <c r="Q9" i="10"/>
  <c r="Q13" i="10"/>
  <c r="P13" i="10"/>
  <c r="R13" i="10" s="1"/>
  <c r="Q17" i="10"/>
  <c r="P17" i="10"/>
  <c r="R17" i="10" s="1"/>
  <c r="Q2" i="9"/>
  <c r="P2" i="9"/>
  <c r="R2" i="9" s="1"/>
  <c r="Q6" i="9"/>
  <c r="P6" i="9"/>
  <c r="R6" i="9" s="1"/>
  <c r="P10" i="9"/>
  <c r="R10" i="9" s="1"/>
  <c r="Q10" i="9"/>
  <c r="P14" i="9"/>
  <c r="R14" i="9" s="1"/>
  <c r="Q14" i="9"/>
  <c r="Q22" i="9"/>
  <c r="P22" i="9"/>
  <c r="R22" i="9" s="1"/>
  <c r="Q26" i="9"/>
  <c r="P26" i="9"/>
  <c r="R26" i="9" s="1"/>
  <c r="Q30" i="9"/>
  <c r="P30" i="9"/>
  <c r="R30" i="9" s="1"/>
  <c r="Q34" i="9"/>
  <c r="P34" i="9"/>
  <c r="R34" i="9" s="1"/>
  <c r="Q3" i="9"/>
  <c r="P3" i="9"/>
  <c r="R3" i="9" s="1"/>
  <c r="Q7" i="9"/>
  <c r="P7" i="9"/>
  <c r="R7" i="9" s="1"/>
  <c r="P11" i="9"/>
  <c r="R11" i="9" s="1"/>
  <c r="Q11" i="9"/>
  <c r="P15" i="9"/>
  <c r="R15" i="9" s="1"/>
  <c r="Q15" i="9"/>
  <c r="Q23" i="9"/>
  <c r="P23" i="9"/>
  <c r="R23" i="9" s="1"/>
  <c r="Q27" i="9"/>
  <c r="P27" i="9"/>
  <c r="R27" i="9" s="1"/>
  <c r="Q31" i="9"/>
  <c r="P31" i="9"/>
  <c r="R31" i="9" s="1"/>
  <c r="Q35" i="9"/>
  <c r="P35" i="9"/>
  <c r="R35" i="9" s="1"/>
  <c r="Q4" i="9"/>
  <c r="Q8" i="9"/>
  <c r="P8" i="9"/>
  <c r="R8" i="9" s="1"/>
  <c r="P12" i="9"/>
  <c r="R12" i="9" s="1"/>
  <c r="Q16" i="9"/>
  <c r="Q24" i="9"/>
  <c r="P24" i="9"/>
  <c r="R24" i="9" s="1"/>
  <c r="Q28" i="9"/>
  <c r="P28" i="9"/>
  <c r="R28" i="9" s="1"/>
  <c r="Q32" i="9"/>
  <c r="P32" i="9"/>
  <c r="R32" i="9" s="1"/>
  <c r="Q20" i="9"/>
  <c r="P20" i="9"/>
  <c r="R20" i="9" s="1"/>
  <c r="P5" i="9"/>
  <c r="R5" i="9" s="1"/>
  <c r="Q9" i="9"/>
  <c r="P9" i="9"/>
  <c r="R9" i="9" s="1"/>
  <c r="P13" i="9"/>
  <c r="R13" i="9" s="1"/>
  <c r="Q13" i="9"/>
  <c r="Q25" i="9"/>
  <c r="P25" i="9"/>
  <c r="R25" i="9" s="1"/>
  <c r="Q29" i="9"/>
  <c r="P29" i="9"/>
  <c r="R29" i="9" s="1"/>
  <c r="Q33" i="9"/>
  <c r="P33" i="9"/>
  <c r="R33" i="9" s="1"/>
  <c r="Q21" i="9"/>
  <c r="P21" i="9"/>
  <c r="R21" i="9" s="1"/>
  <c r="O8" i="8"/>
  <c r="O13" i="8"/>
  <c r="Q13" i="8" s="1"/>
  <c r="O3" i="8"/>
  <c r="Q3" i="8" s="1"/>
  <c r="O10" i="8"/>
  <c r="Q10" i="8" s="1"/>
  <c r="O14" i="8"/>
  <c r="P14" i="8" s="1"/>
  <c r="R14" i="8" s="1"/>
  <c r="O2" i="8"/>
  <c r="Q2" i="8" s="1"/>
  <c r="O6" i="8"/>
  <c r="P6" i="8" s="1"/>
  <c r="R6" i="8" s="1"/>
  <c r="O11" i="8"/>
  <c r="Q11" i="8" s="1"/>
  <c r="O15" i="8"/>
  <c r="Q15" i="8" s="1"/>
  <c r="O5" i="8"/>
  <c r="P5" i="8" s="1"/>
  <c r="R5" i="8" s="1"/>
  <c r="Q34" i="8"/>
  <c r="P34" i="8"/>
  <c r="R34" i="8" s="1"/>
  <c r="Q4" i="8"/>
  <c r="P4" i="8"/>
  <c r="R4" i="8" s="1"/>
  <c r="Q16" i="8"/>
  <c r="P16" i="8"/>
  <c r="R16" i="8" s="1"/>
  <c r="Q31" i="8"/>
  <c r="P31" i="8"/>
  <c r="R31" i="8" s="1"/>
  <c r="P20" i="8"/>
  <c r="R20" i="8" s="1"/>
  <c r="Q20" i="8"/>
  <c r="Q33" i="8"/>
  <c r="P33" i="8"/>
  <c r="R33" i="8" s="1"/>
  <c r="Q25" i="8"/>
  <c r="P25" i="8"/>
  <c r="R25" i="8" s="1"/>
  <c r="Q7" i="8"/>
  <c r="P7" i="8"/>
  <c r="R7" i="8" s="1"/>
  <c r="P13" i="8"/>
  <c r="R13" i="8" s="1"/>
  <c r="Q17" i="8"/>
  <c r="P17" i="8"/>
  <c r="R17" i="8" s="1"/>
  <c r="Q32" i="8"/>
  <c r="P32" i="8"/>
  <c r="R32" i="8" s="1"/>
  <c r="Q35" i="8"/>
  <c r="P35" i="8"/>
  <c r="R35" i="8" s="1"/>
  <c r="P21" i="8"/>
  <c r="R21" i="8" s="1"/>
  <c r="Q21" i="8"/>
  <c r="P22" i="8"/>
  <c r="R22" i="8" s="1"/>
  <c r="Q22" i="8"/>
  <c r="P26" i="8"/>
  <c r="R26" i="8" s="1"/>
  <c r="Q26" i="8"/>
  <c r="P2" i="8"/>
  <c r="R2" i="8" s="1"/>
  <c r="Q6" i="8"/>
  <c r="Q28" i="8"/>
  <c r="P28" i="8"/>
  <c r="R28" i="8" s="1"/>
  <c r="P24" i="8"/>
  <c r="R24" i="8" s="1"/>
  <c r="Q24" i="8"/>
  <c r="Q8" i="8"/>
  <c r="P8" i="8"/>
  <c r="R8" i="8" s="1"/>
  <c r="Q29" i="8"/>
  <c r="P29" i="8"/>
  <c r="R29" i="8" s="1"/>
  <c r="Q30" i="8"/>
  <c r="P30" i="8"/>
  <c r="R30" i="8" s="1"/>
  <c r="Q23" i="8"/>
  <c r="P23" i="8"/>
  <c r="R23" i="8" s="1"/>
  <c r="P27" i="8"/>
  <c r="R27" i="8" s="1"/>
  <c r="Q27" i="8"/>
  <c r="P11" i="8"/>
  <c r="R11" i="8" s="1"/>
  <c r="Q5" i="8"/>
  <c r="Q9" i="8"/>
  <c r="P9" i="8"/>
  <c r="R9" i="8" s="1"/>
  <c r="O4" i="7"/>
  <c r="Q4" i="7" s="1"/>
  <c r="O7" i="7"/>
  <c r="Q7" i="7" s="1"/>
  <c r="O10" i="7"/>
  <c r="P10" i="7" s="1"/>
  <c r="R10" i="7" s="1"/>
  <c r="O3" i="7"/>
  <c r="P3" i="7" s="1"/>
  <c r="R3" i="7" s="1"/>
  <c r="O11" i="7"/>
  <c r="P11" i="7" s="1"/>
  <c r="R11" i="7" s="1"/>
  <c r="O14" i="7"/>
  <c r="P14" i="7" s="1"/>
  <c r="R14" i="7" s="1"/>
  <c r="O8" i="7"/>
  <c r="Q8" i="7" s="1"/>
  <c r="O15" i="7"/>
  <c r="P15" i="7" s="1"/>
  <c r="R15" i="7" s="1"/>
  <c r="O5" i="7"/>
  <c r="Q5" i="7" s="1"/>
  <c r="O9" i="7"/>
  <c r="P9" i="7" s="1"/>
  <c r="R9" i="7" s="1"/>
  <c r="O12" i="7"/>
  <c r="P12" i="7" s="1"/>
  <c r="R12" i="7" s="1"/>
  <c r="O16" i="7"/>
  <c r="P16" i="7" s="1"/>
  <c r="R16" i="7" s="1"/>
  <c r="O6" i="7"/>
  <c r="P6" i="7" s="1"/>
  <c r="R6" i="7" s="1"/>
  <c r="O2" i="7"/>
  <c r="P2" i="7" s="1"/>
  <c r="R2" i="7" s="1"/>
  <c r="O13" i="7"/>
  <c r="P13" i="7" s="1"/>
  <c r="R13" i="7" s="1"/>
  <c r="Q23" i="7"/>
  <c r="P23" i="7"/>
  <c r="R23" i="7" s="1"/>
  <c r="Q30" i="7"/>
  <c r="P30" i="7"/>
  <c r="R30" i="7" s="1"/>
  <c r="Q34" i="7"/>
  <c r="P34" i="7"/>
  <c r="R34" i="7" s="1"/>
  <c r="Q26" i="7"/>
  <c r="P26" i="7"/>
  <c r="R26" i="7" s="1"/>
  <c r="Q3" i="7"/>
  <c r="Q25" i="7"/>
  <c r="P25" i="7"/>
  <c r="R25" i="7" s="1"/>
  <c r="Q31" i="7"/>
  <c r="P31" i="7"/>
  <c r="R31" i="7" s="1"/>
  <c r="Q35" i="7"/>
  <c r="P35" i="7"/>
  <c r="R35" i="7" s="1"/>
  <c r="Q27" i="7"/>
  <c r="P27" i="7"/>
  <c r="R27" i="7" s="1"/>
  <c r="P4" i="7"/>
  <c r="R4" i="7" s="1"/>
  <c r="Q22" i="7"/>
  <c r="P22" i="7"/>
  <c r="R22" i="7" s="1"/>
  <c r="Q28" i="7"/>
  <c r="P28" i="7"/>
  <c r="R28" i="7" s="1"/>
  <c r="Q32" i="7"/>
  <c r="P32" i="7"/>
  <c r="R32" i="7" s="1"/>
  <c r="P20" i="7"/>
  <c r="R20" i="7" s="1"/>
  <c r="Q20" i="7"/>
  <c r="Q29" i="7"/>
  <c r="P29" i="7"/>
  <c r="R29" i="7" s="1"/>
  <c r="Q33" i="7"/>
  <c r="P33" i="7"/>
  <c r="R33" i="7" s="1"/>
  <c r="Q24" i="7"/>
  <c r="P24" i="7"/>
  <c r="R24" i="7" s="1"/>
  <c r="Q21" i="7"/>
  <c r="P21" i="7"/>
  <c r="R21" i="7" s="1"/>
  <c r="P17" i="7"/>
  <c r="R17" i="7" s="1"/>
  <c r="Q17" i="7"/>
  <c r="P20" i="6"/>
  <c r="R20" i="6" s="1"/>
  <c r="Q20" i="6"/>
  <c r="Q31" i="6"/>
  <c r="P31" i="6"/>
  <c r="R31" i="6" s="1"/>
  <c r="Q35" i="6"/>
  <c r="P35" i="6"/>
  <c r="R35" i="6" s="1"/>
  <c r="Q24" i="6"/>
  <c r="P24" i="6"/>
  <c r="R24" i="6" s="1"/>
  <c r="P4" i="6"/>
  <c r="R4" i="6" s="1"/>
  <c r="Q4" i="6"/>
  <c r="P8" i="6"/>
  <c r="R8" i="6" s="1"/>
  <c r="Q8" i="6"/>
  <c r="Q12" i="6"/>
  <c r="P12" i="6"/>
  <c r="R12" i="6" s="1"/>
  <c r="Q16" i="6"/>
  <c r="P16" i="6"/>
  <c r="R16" i="6" s="1"/>
  <c r="Q28" i="6"/>
  <c r="P28" i="6"/>
  <c r="R28" i="6" s="1"/>
  <c r="Q32" i="6"/>
  <c r="P32" i="6"/>
  <c r="R32" i="6" s="1"/>
  <c r="P21" i="6"/>
  <c r="R21" i="6" s="1"/>
  <c r="Q21" i="6"/>
  <c r="Q25" i="6"/>
  <c r="P25" i="6"/>
  <c r="R25" i="6" s="1"/>
  <c r="P5" i="6"/>
  <c r="R5" i="6" s="1"/>
  <c r="Q5" i="6"/>
  <c r="P9" i="6"/>
  <c r="R9" i="6" s="1"/>
  <c r="Q9" i="6"/>
  <c r="Q13" i="6"/>
  <c r="P13" i="6"/>
  <c r="R13" i="6" s="1"/>
  <c r="Q17" i="6"/>
  <c r="P17" i="6"/>
  <c r="R17" i="6" s="1"/>
  <c r="Q29" i="6"/>
  <c r="P29" i="6"/>
  <c r="R29" i="6" s="1"/>
  <c r="Q33" i="6"/>
  <c r="P33" i="6"/>
  <c r="R33" i="6" s="1"/>
  <c r="Q22" i="6"/>
  <c r="P22" i="6"/>
  <c r="R22" i="6" s="1"/>
  <c r="Q26" i="6"/>
  <c r="P26" i="6"/>
  <c r="R26" i="6" s="1"/>
  <c r="P6" i="6"/>
  <c r="R6" i="6" s="1"/>
  <c r="Q6" i="6"/>
  <c r="Q10" i="6"/>
  <c r="P10" i="6"/>
  <c r="R10" i="6" s="1"/>
  <c r="Q14" i="6"/>
  <c r="P14" i="6"/>
  <c r="R14" i="6" s="1"/>
  <c r="Q2" i="6"/>
  <c r="P2" i="6"/>
  <c r="R2" i="6" s="1"/>
  <c r="P30" i="6"/>
  <c r="R30" i="6" s="1"/>
  <c r="Q30" i="6"/>
  <c r="Q34" i="6"/>
  <c r="P34" i="6"/>
  <c r="R34" i="6" s="1"/>
  <c r="Q23" i="6"/>
  <c r="P23" i="6"/>
  <c r="R23" i="6" s="1"/>
  <c r="Q27" i="6"/>
  <c r="P27" i="6"/>
  <c r="R27" i="6" s="1"/>
  <c r="Q7" i="6"/>
  <c r="P7" i="6"/>
  <c r="R7" i="6" s="1"/>
  <c r="Q11" i="6"/>
  <c r="P11" i="6"/>
  <c r="R11" i="6" s="1"/>
  <c r="Q15" i="6"/>
  <c r="P15" i="6"/>
  <c r="R15" i="6" s="1"/>
  <c r="Q3" i="6"/>
  <c r="P3" i="6"/>
  <c r="R3" i="6" s="1"/>
  <c r="O2" i="5"/>
  <c r="O4" i="5"/>
  <c r="Q4" i="5" s="1"/>
  <c r="O3" i="5"/>
  <c r="P3" i="5" s="1"/>
  <c r="R3" i="5" s="1"/>
  <c r="O15" i="5"/>
  <c r="O5" i="5"/>
  <c r="P5" i="5" s="1"/>
  <c r="R5" i="5" s="1"/>
  <c r="O9" i="5"/>
  <c r="O10" i="5"/>
  <c r="P10" i="5" s="1"/>
  <c r="R10" i="5" s="1"/>
  <c r="O11" i="5"/>
  <c r="O16" i="5"/>
  <c r="P16" i="5" s="1"/>
  <c r="R16" i="5" s="1"/>
  <c r="O6" i="5"/>
  <c r="O14" i="5"/>
  <c r="P14" i="5" s="1"/>
  <c r="R14" i="5" s="1"/>
  <c r="O8" i="5"/>
  <c r="O13" i="5"/>
  <c r="O12" i="5"/>
  <c r="Q12" i="5" s="1"/>
  <c r="O17" i="5"/>
  <c r="O7" i="5"/>
  <c r="Q7" i="5" s="1"/>
  <c r="P11" i="5"/>
  <c r="R11" i="5" s="1"/>
  <c r="Q11" i="5"/>
  <c r="Q16" i="5"/>
  <c r="Q6" i="5"/>
  <c r="P6" i="5"/>
  <c r="R6" i="5" s="1"/>
  <c r="Q13" i="5"/>
  <c r="P13" i="5"/>
  <c r="R13" i="5" s="1"/>
  <c r="Q17" i="5"/>
  <c r="P17" i="5"/>
  <c r="R17" i="5" s="1"/>
  <c r="P7" i="5"/>
  <c r="R7" i="5" s="1"/>
  <c r="P2" i="5"/>
  <c r="R2" i="5" s="1"/>
  <c r="Q2" i="5"/>
  <c r="P4" i="5"/>
  <c r="R4" i="5" s="1"/>
  <c r="Q8" i="5"/>
  <c r="P8" i="5"/>
  <c r="R8" i="5" s="1"/>
  <c r="Q15" i="5"/>
  <c r="P15" i="5"/>
  <c r="R15" i="5" s="1"/>
  <c r="Q5" i="5"/>
  <c r="P9" i="5"/>
  <c r="R9" i="5" s="1"/>
  <c r="Q9" i="5"/>
  <c r="Q10" i="4"/>
  <c r="P10" i="4"/>
  <c r="R10" i="4" s="1"/>
  <c r="P11" i="4"/>
  <c r="R11" i="4" s="1"/>
  <c r="Q11" i="4"/>
  <c r="Q12" i="4"/>
  <c r="P12" i="4"/>
  <c r="R12" i="4" s="1"/>
  <c r="P16" i="4"/>
  <c r="R16" i="4" s="1"/>
  <c r="Q16" i="4"/>
  <c r="Q6" i="4"/>
  <c r="P6" i="4"/>
  <c r="R6" i="4" s="1"/>
  <c r="P2" i="4"/>
  <c r="R2" i="4" s="1"/>
  <c r="Q2" i="4"/>
  <c r="P13" i="4"/>
  <c r="R13" i="4" s="1"/>
  <c r="Q13" i="4"/>
  <c r="Q17" i="4"/>
  <c r="P17" i="4"/>
  <c r="R17" i="4" s="1"/>
  <c r="Q7" i="4"/>
  <c r="P7" i="4"/>
  <c r="R7" i="4" s="1"/>
  <c r="P3" i="4"/>
  <c r="R3" i="4" s="1"/>
  <c r="Q3" i="4"/>
  <c r="Q14" i="4"/>
  <c r="P14" i="4"/>
  <c r="R14" i="4" s="1"/>
  <c r="Q4" i="4"/>
  <c r="P4" i="4"/>
  <c r="R4" i="4" s="1"/>
  <c r="Q8" i="4"/>
  <c r="P8" i="4"/>
  <c r="R8" i="4" s="1"/>
  <c r="Q15" i="4"/>
  <c r="P15" i="4"/>
  <c r="R15" i="4" s="1"/>
  <c r="Q5" i="4"/>
  <c r="P5" i="4"/>
  <c r="R5" i="4" s="1"/>
  <c r="Q9" i="4"/>
  <c r="P9" i="4"/>
  <c r="R9" i="4" s="1"/>
  <c r="O3" i="3"/>
  <c r="O2" i="3"/>
  <c r="O8" i="3"/>
  <c r="O6" i="3"/>
  <c r="O10" i="3"/>
  <c r="O11" i="3"/>
  <c r="O12" i="3"/>
  <c r="O13" i="3"/>
  <c r="O4" i="3"/>
  <c r="O5" i="3"/>
  <c r="O7" i="3"/>
  <c r="O9" i="3"/>
  <c r="O14" i="3"/>
  <c r="O15" i="3"/>
  <c r="O16" i="3"/>
  <c r="O17" i="3"/>
  <c r="Q13" i="35" l="1"/>
  <c r="Q46" i="42"/>
  <c r="Q14" i="41"/>
  <c r="P5" i="41"/>
  <c r="R5" i="41" s="1"/>
  <c r="Q7" i="41"/>
  <c r="P4" i="41"/>
  <c r="R4" i="41" s="1"/>
  <c r="P15" i="41"/>
  <c r="R15" i="41" s="1"/>
  <c r="P13" i="41"/>
  <c r="R13" i="41" s="1"/>
  <c r="P10" i="41"/>
  <c r="R10" i="41" s="1"/>
  <c r="Q92" i="43"/>
  <c r="P92" i="43"/>
  <c r="R92" i="43" s="1"/>
  <c r="Q99" i="43"/>
  <c r="Q35" i="43"/>
  <c r="Q12" i="35"/>
  <c r="Q16" i="35"/>
  <c r="Q6" i="35"/>
  <c r="P10" i="35"/>
  <c r="R10" i="35" s="1"/>
  <c r="Q32" i="43"/>
  <c r="Q27" i="43"/>
  <c r="Q23" i="43"/>
  <c r="Q29" i="43"/>
  <c r="Q26" i="43"/>
  <c r="Q20" i="43"/>
  <c r="Q22" i="43"/>
  <c r="Q28" i="43"/>
  <c r="Q31" i="43"/>
  <c r="Q24" i="43"/>
  <c r="Q30" i="43"/>
  <c r="Q33" i="43"/>
  <c r="Q34" i="43"/>
  <c r="Q25" i="43"/>
  <c r="Q21" i="43"/>
  <c r="Q74" i="43"/>
  <c r="P85" i="43"/>
  <c r="R85" i="43" s="1"/>
  <c r="Q85" i="43"/>
  <c r="Q87" i="43"/>
  <c r="P87" i="43"/>
  <c r="R87" i="43" s="1"/>
  <c r="P89" i="43"/>
  <c r="R89" i="43" s="1"/>
  <c r="Q89" i="43"/>
  <c r="P86" i="43"/>
  <c r="R86" i="43" s="1"/>
  <c r="Q86" i="43"/>
  <c r="P77" i="43"/>
  <c r="R77" i="43" s="1"/>
  <c r="Q77" i="43"/>
  <c r="P83" i="43"/>
  <c r="R83" i="43" s="1"/>
  <c r="Q83" i="43"/>
  <c r="Q82" i="43"/>
  <c r="P82" i="43"/>
  <c r="R82" i="43" s="1"/>
  <c r="Q88" i="43"/>
  <c r="P88" i="43"/>
  <c r="R88" i="43" s="1"/>
  <c r="Q79" i="43"/>
  <c r="P79" i="43"/>
  <c r="R79" i="43" s="1"/>
  <c r="Q84" i="43"/>
  <c r="P84" i="43"/>
  <c r="R84" i="43" s="1"/>
  <c r="P78" i="43"/>
  <c r="R78" i="43" s="1"/>
  <c r="Q78" i="43"/>
  <c r="P81" i="43"/>
  <c r="R81" i="43" s="1"/>
  <c r="Q81" i="43"/>
  <c r="Q80" i="43"/>
  <c r="P80" i="43"/>
  <c r="R80" i="43" s="1"/>
  <c r="P75" i="43"/>
  <c r="R75" i="43" s="1"/>
  <c r="Q75" i="43"/>
  <c r="Q76" i="43"/>
  <c r="P76" i="43"/>
  <c r="R76" i="43" s="1"/>
  <c r="P49" i="42"/>
  <c r="R49" i="42" s="1"/>
  <c r="P44" i="42"/>
  <c r="R44" i="42" s="1"/>
  <c r="Q38" i="42"/>
  <c r="Q50" i="42"/>
  <c r="Q48" i="42"/>
  <c r="Q43" i="42"/>
  <c r="Q42" i="42"/>
  <c r="Q34" i="42"/>
  <c r="P33" i="42"/>
  <c r="R33" i="42" s="1"/>
  <c r="P35" i="42"/>
  <c r="R35" i="42" s="1"/>
  <c r="Q25" i="42"/>
  <c r="Q30" i="42"/>
  <c r="P26" i="42"/>
  <c r="R26" i="42" s="1"/>
  <c r="P11" i="40"/>
  <c r="R11" i="40" s="1"/>
  <c r="P10" i="40"/>
  <c r="R10" i="40" s="1"/>
  <c r="Q2" i="40"/>
  <c r="P17" i="35"/>
  <c r="R17" i="35" s="1"/>
  <c r="Q2" i="35"/>
  <c r="P7" i="35"/>
  <c r="R7" i="35" s="1"/>
  <c r="Q8" i="35"/>
  <c r="P2" i="33"/>
  <c r="R2" i="33" s="1"/>
  <c r="Q14" i="18"/>
  <c r="Q35" i="18"/>
  <c r="P35" i="18"/>
  <c r="R35" i="18" s="1"/>
  <c r="Q31" i="18"/>
  <c r="P31" i="18"/>
  <c r="R31" i="18" s="1"/>
  <c r="P20" i="18"/>
  <c r="R20" i="18" s="1"/>
  <c r="Q20" i="18"/>
  <c r="Q24" i="18"/>
  <c r="P24" i="18"/>
  <c r="R24" i="18" s="1"/>
  <c r="Q28" i="18"/>
  <c r="P28" i="18"/>
  <c r="R28" i="18" s="1"/>
  <c r="Q32" i="18"/>
  <c r="P32" i="18"/>
  <c r="R32" i="18" s="1"/>
  <c r="P21" i="18"/>
  <c r="R21" i="18" s="1"/>
  <c r="Q21" i="18"/>
  <c r="Q25" i="18"/>
  <c r="P25" i="18"/>
  <c r="R25" i="18" s="1"/>
  <c r="Q29" i="18"/>
  <c r="P29" i="18"/>
  <c r="R29" i="18" s="1"/>
  <c r="Q33" i="18"/>
  <c r="P33" i="18"/>
  <c r="R33" i="18" s="1"/>
  <c r="Q22" i="18"/>
  <c r="P22" i="18"/>
  <c r="R22" i="18" s="1"/>
  <c r="Q26" i="18"/>
  <c r="P26" i="18"/>
  <c r="R26" i="18" s="1"/>
  <c r="Q30" i="18"/>
  <c r="P30" i="18"/>
  <c r="R30" i="18" s="1"/>
  <c r="Q34" i="18"/>
  <c r="P34" i="18"/>
  <c r="R34" i="18" s="1"/>
  <c r="Q23" i="18"/>
  <c r="P23" i="18"/>
  <c r="R23" i="18" s="1"/>
  <c r="Q27" i="18"/>
  <c r="P27" i="18"/>
  <c r="R27" i="18" s="1"/>
  <c r="Q14" i="17"/>
  <c r="P14" i="17"/>
  <c r="R14" i="17" s="1"/>
  <c r="Q7" i="17"/>
  <c r="P7" i="17"/>
  <c r="R7" i="17" s="1"/>
  <c r="Q6" i="17"/>
  <c r="P6" i="17"/>
  <c r="R6" i="17" s="1"/>
  <c r="Q11" i="17"/>
  <c r="P11" i="17"/>
  <c r="R11" i="17" s="1"/>
  <c r="Q15" i="17"/>
  <c r="P15" i="17"/>
  <c r="R15" i="17" s="1"/>
  <c r="Q3" i="17"/>
  <c r="P3" i="17"/>
  <c r="R3" i="17" s="1"/>
  <c r="Q10" i="17"/>
  <c r="P10" i="17"/>
  <c r="R10" i="17" s="1"/>
  <c r="Q2" i="17"/>
  <c r="P2" i="17"/>
  <c r="R2" i="17" s="1"/>
  <c r="Q5" i="17"/>
  <c r="P5" i="17"/>
  <c r="R5" i="17" s="1"/>
  <c r="Q12" i="17"/>
  <c r="P12" i="17"/>
  <c r="R12" i="17" s="1"/>
  <c r="Q16" i="17"/>
  <c r="P16" i="17"/>
  <c r="R16" i="17" s="1"/>
  <c r="Q8" i="17"/>
  <c r="P8" i="17"/>
  <c r="R8" i="17" s="1"/>
  <c r="Q4" i="17"/>
  <c r="P4" i="17"/>
  <c r="R4" i="17" s="1"/>
  <c r="Q9" i="17"/>
  <c r="P9" i="17"/>
  <c r="R9" i="17" s="1"/>
  <c r="Q13" i="17"/>
  <c r="P13" i="17"/>
  <c r="R13" i="17" s="1"/>
  <c r="Q17" i="17"/>
  <c r="P17" i="17"/>
  <c r="R17" i="17" s="1"/>
  <c r="P11" i="12"/>
  <c r="R11" i="12" s="1"/>
  <c r="Q17" i="9"/>
  <c r="P12" i="8"/>
  <c r="R12" i="8" s="1"/>
  <c r="P5" i="13"/>
  <c r="R5" i="13" s="1"/>
  <c r="P15" i="13"/>
  <c r="R15" i="13" s="1"/>
  <c r="P6" i="13"/>
  <c r="R6" i="13" s="1"/>
  <c r="P16" i="13"/>
  <c r="R16" i="13" s="1"/>
  <c r="Q2" i="11"/>
  <c r="P3" i="8"/>
  <c r="R3" i="8" s="1"/>
  <c r="Q14" i="8"/>
  <c r="P15" i="8"/>
  <c r="R15" i="8" s="1"/>
  <c r="P10" i="8"/>
  <c r="R10" i="8" s="1"/>
  <c r="Q14" i="7"/>
  <c r="Q10" i="7"/>
  <c r="P8" i="7"/>
  <c r="R8" i="7" s="1"/>
  <c r="P7" i="7"/>
  <c r="R7" i="7" s="1"/>
  <c r="Q12" i="7"/>
  <c r="Q9" i="7"/>
  <c r="P5" i="7"/>
  <c r="R5" i="7" s="1"/>
  <c r="Q15" i="7"/>
  <c r="Q6" i="7"/>
  <c r="Q11" i="7"/>
  <c r="Q13" i="7"/>
  <c r="Q2" i="7"/>
  <c r="Q16" i="7"/>
  <c r="Q10" i="5"/>
  <c r="Q3" i="5"/>
  <c r="Q14" i="5"/>
  <c r="P12" i="5"/>
  <c r="R12" i="5" s="1"/>
  <c r="P15" i="3"/>
  <c r="R15" i="3" s="1"/>
  <c r="Q15" i="3"/>
  <c r="P5" i="3"/>
  <c r="R5" i="3" s="1"/>
  <c r="Q5" i="3"/>
  <c r="P11" i="3"/>
  <c r="R11" i="3" s="1"/>
  <c r="Q11" i="3"/>
  <c r="Q2" i="3"/>
  <c r="P2" i="3"/>
  <c r="R2" i="3" s="1"/>
  <c r="P14" i="3"/>
  <c r="R14" i="3" s="1"/>
  <c r="Q14" i="3"/>
  <c r="P4" i="3"/>
  <c r="R4" i="3" s="1"/>
  <c r="Q4" i="3"/>
  <c r="Q10" i="3"/>
  <c r="P10" i="3"/>
  <c r="R10" i="3" s="1"/>
  <c r="P3" i="3"/>
  <c r="R3" i="3" s="1"/>
  <c r="Q3" i="3"/>
  <c r="P17" i="3"/>
  <c r="R17" i="3" s="1"/>
  <c r="Q17" i="3"/>
  <c r="P9" i="3"/>
  <c r="R9" i="3" s="1"/>
  <c r="Q9" i="3"/>
  <c r="P13" i="3"/>
  <c r="R13" i="3" s="1"/>
  <c r="Q13" i="3"/>
  <c r="Q6" i="3"/>
  <c r="P6" i="3"/>
  <c r="R6" i="3" s="1"/>
  <c r="P16" i="3"/>
  <c r="R16" i="3" s="1"/>
  <c r="Q16" i="3"/>
  <c r="P7" i="3"/>
  <c r="R7" i="3" s="1"/>
  <c r="Q7" i="3"/>
  <c r="P12" i="3"/>
  <c r="R12" i="3" s="1"/>
  <c r="Q12" i="3"/>
  <c r="P8" i="3"/>
  <c r="R8" i="3" s="1"/>
  <c r="Q8" i="3"/>
</calcChain>
</file>

<file path=xl/sharedStrings.xml><?xml version="1.0" encoding="utf-8"?>
<sst xmlns="http://schemas.openxmlformats.org/spreadsheetml/2006/main" count="2167" uniqueCount="207">
  <si>
    <t>نوع الخشب المستخدم</t>
  </si>
  <si>
    <t>عدد الأرباع</t>
  </si>
  <si>
    <t>إجمالي تكلفة الأخشاب</t>
  </si>
  <si>
    <t>سعر اللوح</t>
  </si>
  <si>
    <t>مقسم إلى</t>
  </si>
  <si>
    <t>عدد دقائق الطباعة</t>
  </si>
  <si>
    <t>تكلفة الدقيقة</t>
  </si>
  <si>
    <t>إجمالى تكلفة الطباعة</t>
  </si>
  <si>
    <t>تكلفة وحدة الأخشاب</t>
  </si>
  <si>
    <t>التكلفة الإجمالية</t>
  </si>
  <si>
    <t>تكلفة اللاصق</t>
  </si>
  <si>
    <t>تكلفة الديزاين</t>
  </si>
  <si>
    <t>تكلفة إضافية</t>
  </si>
  <si>
    <t>صافي التكلفة</t>
  </si>
  <si>
    <t>تكلفة القطعة</t>
  </si>
  <si>
    <t>العدد الإجمالي لوحدة الأخشاب</t>
  </si>
  <si>
    <t>نسبة الربح</t>
  </si>
  <si>
    <t>سعر البيع</t>
  </si>
  <si>
    <t>الربح</t>
  </si>
  <si>
    <t>H0101</t>
  </si>
  <si>
    <t>صليب Jesus Died for our sins</t>
  </si>
  <si>
    <t>كود</t>
  </si>
  <si>
    <t>الإسم</t>
  </si>
  <si>
    <t>اقل عدد فى الوحدة</t>
  </si>
  <si>
    <t>H0102</t>
  </si>
  <si>
    <t>صليب Praise</t>
  </si>
  <si>
    <t>الربح الإجمالي</t>
  </si>
  <si>
    <t>سعر البيع الإجمالي</t>
  </si>
  <si>
    <t>H0103</t>
  </si>
  <si>
    <t>عليقة I Am Saved - A</t>
  </si>
  <si>
    <t>عليقة I Am Saved - B</t>
  </si>
  <si>
    <t>صليب God is Good - A</t>
  </si>
  <si>
    <t>صليب God is Good - B</t>
  </si>
  <si>
    <t>H0105</t>
  </si>
  <si>
    <t>عليقة وجة المسيح المتالم بالتاج دائرة - A</t>
  </si>
  <si>
    <t>H0104</t>
  </si>
  <si>
    <t>H0106</t>
  </si>
  <si>
    <t>عليقة صليب ووجه المسيح - A</t>
  </si>
  <si>
    <t>عليقة صليب ووجه المسيح - B</t>
  </si>
  <si>
    <t>H0107</t>
  </si>
  <si>
    <t>عليقة المسيح المتالم صلب اما هو فتذلل - A</t>
  </si>
  <si>
    <t>عليقة المسيح المتالم صلب اما هو فتذلل - B</t>
  </si>
  <si>
    <t>صليب المسيح فاتح ايديه Jesus - A</t>
  </si>
  <si>
    <t>صليب المسيح فاتح ايديه Jesus - B</t>
  </si>
  <si>
    <t>H0126</t>
  </si>
  <si>
    <t>نتيجة السنة الجديدة على شكل مزود المسيح</t>
  </si>
  <si>
    <t>H0108</t>
  </si>
  <si>
    <t>H0109</t>
  </si>
  <si>
    <t>صليب كلمة Jesus - A</t>
  </si>
  <si>
    <t>صليب كلمة Jesus - B</t>
  </si>
  <si>
    <t>H0110</t>
  </si>
  <si>
    <t>عليقة المسيح المتألم - إن كنا نتالم معه - A</t>
  </si>
  <si>
    <t>H0113</t>
  </si>
  <si>
    <t>عليقة المسيح المتألم - إن كنا نتالم معه - B</t>
  </si>
  <si>
    <t>عليقة وجة المسيح المتالم بالتاج دائرة - B</t>
  </si>
  <si>
    <t>عرض</t>
  </si>
  <si>
    <t>ارتفاع</t>
  </si>
  <si>
    <t>عمق</t>
  </si>
  <si>
    <t>H0111</t>
  </si>
  <si>
    <t>صليب المسيح المصلوب - A</t>
  </si>
  <si>
    <t>صليب المسيح المصلوب - B</t>
  </si>
  <si>
    <t>صليب انجليزي - A</t>
  </si>
  <si>
    <t>صليب انجليزي - B</t>
  </si>
  <si>
    <t>H0114</t>
  </si>
  <si>
    <t>H0115</t>
  </si>
  <si>
    <t>صليب عربي - A</t>
  </si>
  <si>
    <t>صليب عربي - B</t>
  </si>
  <si>
    <t>H0112</t>
  </si>
  <si>
    <t>H0131</t>
  </si>
  <si>
    <t>عليقة المسيح المصلوب ليس لحب اعظم من هذا - A</t>
  </si>
  <si>
    <t>عليقة المسيح المصلوب ليس لحب اعظم من هذا - B</t>
  </si>
  <si>
    <t>عليقة وجه المسيح أبرع جمالا من بني البشر - A</t>
  </si>
  <si>
    <t>H0116</t>
  </si>
  <si>
    <t>عليقة الميلاد المزود دايرة - A</t>
  </si>
  <si>
    <t>عليقة الميلاد المزود دايرة - B</t>
  </si>
  <si>
    <t>H0118</t>
  </si>
  <si>
    <t>شمعدان الميلاد المزود دايرة - A</t>
  </si>
  <si>
    <t>D0101</t>
  </si>
  <si>
    <t>D0102</t>
  </si>
  <si>
    <t xml:space="preserve">صندوق </t>
  </si>
  <si>
    <t>صندوق</t>
  </si>
  <si>
    <t>D0104</t>
  </si>
  <si>
    <t>D0103</t>
  </si>
  <si>
    <t>D0105</t>
  </si>
  <si>
    <t>D0106</t>
  </si>
  <si>
    <t>D0107</t>
  </si>
  <si>
    <t>D0108</t>
  </si>
  <si>
    <t>D0109</t>
  </si>
  <si>
    <t>D0110</t>
  </si>
  <si>
    <t>D0111</t>
  </si>
  <si>
    <t>D0112</t>
  </si>
  <si>
    <t>D0113</t>
  </si>
  <si>
    <t>D0115</t>
  </si>
  <si>
    <t>D0116</t>
  </si>
  <si>
    <t>D0117</t>
  </si>
  <si>
    <t>D0118</t>
  </si>
  <si>
    <t>D0119</t>
  </si>
  <si>
    <t>D0120</t>
  </si>
  <si>
    <t>D0121</t>
  </si>
  <si>
    <t>D0122</t>
  </si>
  <si>
    <t>D0123</t>
  </si>
  <si>
    <t>D0124</t>
  </si>
  <si>
    <t>D0125</t>
  </si>
  <si>
    <t>D0126</t>
  </si>
  <si>
    <t>D0127</t>
  </si>
  <si>
    <t>D0128</t>
  </si>
  <si>
    <t>صندوق محفظة يفتح من النص - A</t>
  </si>
  <si>
    <t>صندوق محفظة يفتح من النص - B</t>
  </si>
  <si>
    <t>صندوق محفظة فتح عادي - A</t>
  </si>
  <si>
    <t>صمدوق ذهب - A</t>
  </si>
  <si>
    <t>صندوق محفظة يفتح من النص - C</t>
  </si>
  <si>
    <t>صمدوق ذهب - B</t>
  </si>
  <si>
    <t>صمدوق ذهب - C</t>
  </si>
  <si>
    <t>صندوق هدايا - A</t>
  </si>
  <si>
    <t>صندوق هدايا - B</t>
  </si>
  <si>
    <t>صندوق هدايا - C</t>
  </si>
  <si>
    <t>صندوق هدايا - D</t>
  </si>
  <si>
    <t>صندوق هدايا - E</t>
  </si>
  <si>
    <t>صندوق هدايا - F</t>
  </si>
  <si>
    <t>#</t>
  </si>
  <si>
    <t>التاريخ</t>
  </si>
  <si>
    <t>السمك</t>
  </si>
  <si>
    <t>اللون</t>
  </si>
  <si>
    <t>السعر</t>
  </si>
  <si>
    <t>طول</t>
  </si>
  <si>
    <t>مقسم إلي</t>
  </si>
  <si>
    <t>تكلفة الوحدة</t>
  </si>
  <si>
    <t>20200120</t>
  </si>
  <si>
    <t>الكمية</t>
  </si>
  <si>
    <t>D0218</t>
  </si>
  <si>
    <t>صندوق سبت لعيد الحب - A</t>
  </si>
  <si>
    <t>صندوق - A</t>
  </si>
  <si>
    <t>صندوق سبت لعيد الحب - B</t>
  </si>
  <si>
    <t>صندوق سبت هزاز سرير - A</t>
  </si>
  <si>
    <t>صندوق سبت هزاز سرير - B</t>
  </si>
  <si>
    <t>D0216</t>
  </si>
  <si>
    <t>صندوق سبت لعيد الحب - C</t>
  </si>
  <si>
    <t>صندوق محفظة فتح عادي - رسم فقط - A</t>
  </si>
  <si>
    <t>صندوق محفظة فتح عادي - حفر- B</t>
  </si>
  <si>
    <t>صندوق محفظة  رسم فقط - A</t>
  </si>
  <si>
    <t>صندوق محفظة حفر - B</t>
  </si>
  <si>
    <t>الإجمالي</t>
  </si>
  <si>
    <t>صندوق هدايا - I</t>
  </si>
  <si>
    <t>صندوق هدايا - J</t>
  </si>
  <si>
    <t>صندوق هدايا - K</t>
  </si>
  <si>
    <t>صندوق محفظة بيتفتح من النص - A</t>
  </si>
  <si>
    <t>صندوق محفظة بيتفتح من النص - B</t>
  </si>
  <si>
    <t xml:space="preserve">صندوق هدايا - A </t>
  </si>
  <si>
    <t>(عرض 8 - طول 8 - ارتفاع 5)</t>
  </si>
  <si>
    <t>(عرض 12 - طول 12 - ارتفاع 7)</t>
  </si>
  <si>
    <t>(عرض 15 - طول 15 - ارتفاع 9)</t>
  </si>
  <si>
    <t>(عرض 18 - طول 18 - ارتفاع 11)</t>
  </si>
  <si>
    <t>(عرض 20.5 - طول 20.5 - ارتفاع 13)</t>
  </si>
  <si>
    <t>(عرض 25.5 - طول 25.5 - ارتفاع 14.5)</t>
  </si>
  <si>
    <t xml:space="preserve"> صناديق هدايا - A-B-C-D-E-F (6قطع)</t>
  </si>
  <si>
    <t>K0219</t>
  </si>
  <si>
    <t>K0201</t>
  </si>
  <si>
    <t>فانوس سداسي</t>
  </si>
  <si>
    <t>فانوس رمضان رباعي ارتفاع 29 سم</t>
  </si>
  <si>
    <t>فانوس رمضان خماسي قدسي ارتفاع 35 سم</t>
  </si>
  <si>
    <t>K0209</t>
  </si>
  <si>
    <t>فانوس قدسي رباعي  ارتفاع 35 سم</t>
  </si>
  <si>
    <t>K0212</t>
  </si>
  <si>
    <t>K0214</t>
  </si>
  <si>
    <t>فانوس سداسي صغير ارتفاع 20 سم</t>
  </si>
  <si>
    <t>K2001</t>
  </si>
  <si>
    <t>تكلفة العمالة</t>
  </si>
  <si>
    <t>تكلفة التكييس</t>
  </si>
  <si>
    <t>D0224</t>
  </si>
  <si>
    <t>علبة شيكولاته - A</t>
  </si>
  <si>
    <t>K0230</t>
  </si>
  <si>
    <t>فانوس رباعي صغير 23 سم</t>
  </si>
  <si>
    <t>A</t>
  </si>
  <si>
    <t>B</t>
  </si>
  <si>
    <t>C</t>
  </si>
  <si>
    <t>D</t>
  </si>
  <si>
    <t>E</t>
  </si>
  <si>
    <t>الكمية فى الشيت</t>
  </si>
  <si>
    <t>المطلوب لتكوين الوحدة</t>
  </si>
  <si>
    <t>الكمية المطلوبة</t>
  </si>
  <si>
    <t>عدد الوحدات المنتجة فى الشيت</t>
  </si>
  <si>
    <t>عدد الشيتات المطلوبة</t>
  </si>
  <si>
    <t>F</t>
  </si>
  <si>
    <t>G</t>
  </si>
  <si>
    <t>H</t>
  </si>
  <si>
    <t>I</t>
  </si>
  <si>
    <t>إجمالي التكلفة</t>
  </si>
  <si>
    <t>تكلفة الشيت خشب</t>
  </si>
  <si>
    <t>إجمالي تكلفة الشيتات خشب</t>
  </si>
  <si>
    <t>عدد دقائق الشيت</t>
  </si>
  <si>
    <t>إجمالي تكلفة الطبع</t>
  </si>
  <si>
    <t>J</t>
  </si>
  <si>
    <t>K</t>
  </si>
  <si>
    <t>L</t>
  </si>
  <si>
    <t>إجمالي تكلفة الكهرباء</t>
  </si>
  <si>
    <t>تكلفة الكهرباء للوحدة</t>
  </si>
  <si>
    <t>تكلفة تركيب الوحدة</t>
  </si>
  <si>
    <t>تكلفة اللاصق للوحدة</t>
  </si>
  <si>
    <t>إجمالي تكلفة التركيب</t>
  </si>
  <si>
    <t>D0226</t>
  </si>
  <si>
    <t>D0225</t>
  </si>
  <si>
    <t>صندوق حلويات - A</t>
  </si>
  <si>
    <t>صندوق حلويات - B</t>
  </si>
  <si>
    <t>صندوق حلويات</t>
  </si>
  <si>
    <t>D0227</t>
  </si>
  <si>
    <t>صندوق حلويات - C</t>
  </si>
  <si>
    <t>صندوق حلويات - 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</si>
</sst>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0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rgb="FFFFFF00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u/>
      <sz val="10"/>
      <color theme="10"/>
      <name val="Calibri"/>
      <family val="2"/>
      <scheme val="minor"/>
    </font>
    <font>
      <b/>
      <u/>
      <sz val="10"/>
      <color theme="10"/>
      <name val="Calibri"/>
      <family val="2"/>
      <scheme val="minor"/>
    </font>
    <font>
      <b/>
      <u/>
      <sz val="11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6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39997558519241921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indexed="64"/>
      </left>
      <right/>
      <top style="thick">
        <color indexed="64"/>
      </top>
      <bottom/>
      <diagonal/>
    </border>
    <border>
      <left/>
      <right/>
      <top style="thick">
        <color indexed="64"/>
      </top>
      <bottom/>
      <diagonal/>
    </border>
    <border>
      <left/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/>
      <top/>
      <bottom/>
      <diagonal/>
    </border>
    <border>
      <left/>
      <right style="thick">
        <color indexed="64"/>
      </right>
      <top/>
      <bottom/>
      <diagonal/>
    </border>
    <border>
      <left/>
      <right/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117">
    <xf numFmtId="0" fontId="0" fillId="0" borderId="0" xfId="0"/>
    <xf numFmtId="2" fontId="4" fillId="3" borderId="2" xfId="0" applyNumberFormat="1" applyFont="1" applyFill="1" applyBorder="1" applyAlignment="1">
      <alignment horizontal="center" vertical="center" wrapText="1"/>
    </xf>
    <xf numFmtId="2" fontId="2" fillId="3" borderId="3" xfId="0" applyNumberFormat="1" applyFont="1" applyFill="1" applyBorder="1" applyAlignment="1">
      <alignment horizontal="center" vertical="center" wrapText="1"/>
    </xf>
    <xf numFmtId="2" fontId="4" fillId="8" borderId="2" xfId="0" applyNumberFormat="1" applyFont="1" applyFill="1" applyBorder="1" applyAlignment="1">
      <alignment horizontal="center" vertical="center" wrapText="1"/>
    </xf>
    <xf numFmtId="2" fontId="2" fillId="8" borderId="3" xfId="0" applyNumberFormat="1" applyFont="1" applyFill="1" applyBorder="1" applyAlignment="1">
      <alignment horizontal="center" vertical="center" wrapText="1"/>
    </xf>
    <xf numFmtId="2" fontId="5" fillId="2" borderId="3" xfId="0" applyNumberFormat="1" applyFont="1" applyFill="1" applyBorder="1" applyAlignment="1">
      <alignment horizontal="center" vertical="center" wrapText="1"/>
    </xf>
    <xf numFmtId="2" fontId="3" fillId="4" borderId="3" xfId="0" applyNumberFormat="1" applyFont="1" applyFill="1" applyBorder="1" applyAlignment="1">
      <alignment horizontal="center" vertical="center" wrapText="1"/>
    </xf>
    <xf numFmtId="2" fontId="5" fillId="4" borderId="3" xfId="0" applyNumberFormat="1" applyFont="1" applyFill="1" applyBorder="1" applyAlignment="1">
      <alignment horizontal="center" vertical="center" wrapText="1"/>
    </xf>
    <xf numFmtId="2" fontId="3" fillId="5" borderId="3" xfId="0" applyNumberFormat="1" applyFont="1" applyFill="1" applyBorder="1" applyAlignment="1">
      <alignment horizontal="center" vertical="center" wrapText="1"/>
    </xf>
    <xf numFmtId="2" fontId="6" fillId="6" borderId="3" xfId="0" applyNumberFormat="1" applyFont="1" applyFill="1" applyBorder="1" applyAlignment="1">
      <alignment horizontal="center" vertical="center" wrapText="1"/>
    </xf>
    <xf numFmtId="2" fontId="5" fillId="7" borderId="3" xfId="0" applyNumberFormat="1" applyFont="1" applyFill="1" applyBorder="1" applyAlignment="1">
      <alignment horizontal="center" vertical="center" wrapText="1"/>
    </xf>
    <xf numFmtId="0" fontId="4" fillId="3" borderId="2" xfId="0" applyNumberFormat="1" applyFont="1" applyFill="1" applyBorder="1" applyAlignment="1">
      <alignment horizontal="center" vertical="center" wrapText="1"/>
    </xf>
    <xf numFmtId="0" fontId="3" fillId="5" borderId="3" xfId="0" applyNumberFormat="1" applyFont="1" applyFill="1" applyBorder="1" applyAlignment="1">
      <alignment horizontal="center" vertical="center" wrapText="1"/>
    </xf>
    <xf numFmtId="2" fontId="4" fillId="9" borderId="1" xfId="0" applyNumberFormat="1" applyFont="1" applyFill="1" applyBorder="1" applyAlignment="1">
      <alignment horizontal="center" vertical="center" wrapText="1"/>
    </xf>
    <xf numFmtId="2" fontId="2" fillId="9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2" fontId="3" fillId="5" borderId="1" xfId="0" applyNumberFormat="1" applyFont="1" applyFill="1" applyBorder="1" applyAlignment="1">
      <alignment horizontal="center" vertical="center" wrapText="1"/>
    </xf>
    <xf numFmtId="0" fontId="8" fillId="0" borderId="0" xfId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2" fontId="1" fillId="0" borderId="1" xfId="0" applyNumberFormat="1" applyFont="1" applyBorder="1" applyAlignment="1">
      <alignment horizontal="center" vertical="center" wrapText="1"/>
    </xf>
    <xf numFmtId="2" fontId="1" fillId="0" borderId="0" xfId="0" applyNumberFormat="1" applyFont="1" applyAlignment="1">
      <alignment horizontal="center" vertical="center" wrapText="1"/>
    </xf>
    <xf numFmtId="0" fontId="11" fillId="0" borderId="0" xfId="1" applyFont="1" applyAlignment="1">
      <alignment horizontal="center" vertical="center" wrapText="1"/>
    </xf>
    <xf numFmtId="2" fontId="10" fillId="8" borderId="0" xfId="0" applyNumberFormat="1" applyFont="1" applyFill="1" applyAlignment="1">
      <alignment horizontal="center" vertical="center" wrapText="1"/>
    </xf>
    <xf numFmtId="0" fontId="10" fillId="6" borderId="0" xfId="0" applyFont="1" applyFill="1" applyAlignment="1">
      <alignment horizontal="center" vertical="center" wrapText="1"/>
    </xf>
    <xf numFmtId="2" fontId="10" fillId="6" borderId="0" xfId="0" applyNumberFormat="1" applyFont="1" applyFill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13" fillId="0" borderId="0" xfId="1" applyFont="1" applyAlignment="1">
      <alignment horizontal="center" vertical="center" wrapText="1"/>
    </xf>
    <xf numFmtId="2" fontId="10" fillId="10" borderId="0" xfId="0" applyNumberFormat="1" applyFont="1" applyFill="1" applyAlignment="1">
      <alignment horizontal="center" vertical="center" wrapText="1"/>
    </xf>
    <xf numFmtId="0" fontId="8" fillId="0" borderId="0" xfId="1" applyAlignment="1">
      <alignment horizontal="center" vertical="center" wrapText="1"/>
    </xf>
    <xf numFmtId="0" fontId="0" fillId="0" borderId="0" xfId="0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14" fillId="0" borderId="0" xfId="0" applyFont="1" applyAlignment="1">
      <alignment horizontal="center" vertical="center"/>
    </xf>
    <xf numFmtId="49" fontId="14" fillId="0" borderId="0" xfId="0" applyNumberFormat="1" applyFont="1" applyAlignment="1">
      <alignment horizontal="center" vertical="center"/>
    </xf>
    <xf numFmtId="2" fontId="10" fillId="11" borderId="0" xfId="0" applyNumberFormat="1" applyFont="1" applyFill="1" applyAlignment="1">
      <alignment horizontal="center" vertical="center"/>
    </xf>
    <xf numFmtId="2" fontId="10" fillId="3" borderId="0" xfId="0" applyNumberFormat="1" applyFont="1" applyFill="1" applyAlignment="1">
      <alignment horizontal="center" vertical="center"/>
    </xf>
    <xf numFmtId="0" fontId="15" fillId="12" borderId="0" xfId="0" applyFont="1" applyFill="1" applyAlignment="1">
      <alignment horizontal="center" vertical="center"/>
    </xf>
    <xf numFmtId="0" fontId="15" fillId="13" borderId="0" xfId="0" applyFont="1" applyFill="1" applyAlignment="1">
      <alignment horizontal="center" vertical="center"/>
    </xf>
    <xf numFmtId="49" fontId="0" fillId="0" borderId="7" xfId="0" applyNumberFormat="1" applyBorder="1" applyAlignment="1">
      <alignment horizontal="center" vertical="center"/>
    </xf>
    <xf numFmtId="2" fontId="10" fillId="3" borderId="7" xfId="0" applyNumberFormat="1" applyFont="1" applyFill="1" applyBorder="1" applyAlignment="1">
      <alignment horizontal="center" vertical="center"/>
    </xf>
    <xf numFmtId="0" fontId="15" fillId="12" borderId="7" xfId="0" applyFont="1" applyFill="1" applyBorder="1" applyAlignment="1">
      <alignment horizontal="center" vertical="center"/>
    </xf>
    <xf numFmtId="0" fontId="15" fillId="13" borderId="7" xfId="0" applyFont="1" applyFill="1" applyBorder="1" applyAlignment="1">
      <alignment horizontal="center" vertical="center"/>
    </xf>
    <xf numFmtId="2" fontId="10" fillId="11" borderId="7" xfId="0" applyNumberFormat="1" applyFont="1" applyFill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49" fontId="0" fillId="0" borderId="10" xfId="0" applyNumberFormat="1" applyBorder="1" applyAlignment="1">
      <alignment horizontal="center" vertical="center"/>
    </xf>
    <xf numFmtId="2" fontId="10" fillId="3" borderId="10" xfId="0" applyNumberFormat="1" applyFont="1" applyFill="1" applyBorder="1" applyAlignment="1">
      <alignment horizontal="center" vertical="center"/>
    </xf>
    <xf numFmtId="0" fontId="15" fillId="12" borderId="10" xfId="0" applyFont="1" applyFill="1" applyBorder="1" applyAlignment="1">
      <alignment horizontal="center" vertical="center"/>
    </xf>
    <xf numFmtId="0" fontId="15" fillId="13" borderId="10" xfId="0" applyFont="1" applyFill="1" applyBorder="1" applyAlignment="1">
      <alignment horizontal="center" vertical="center"/>
    </xf>
    <xf numFmtId="2" fontId="10" fillId="11" borderId="10" xfId="0" applyNumberFormat="1" applyFont="1" applyFill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49" fontId="0" fillId="0" borderId="12" xfId="0" applyNumberFormat="1" applyBorder="1" applyAlignment="1">
      <alignment horizontal="center" vertical="center"/>
    </xf>
    <xf numFmtId="2" fontId="10" fillId="3" borderId="12" xfId="0" applyNumberFormat="1" applyFont="1" applyFill="1" applyBorder="1" applyAlignment="1">
      <alignment horizontal="center" vertical="center"/>
    </xf>
    <xf numFmtId="0" fontId="15" fillId="12" borderId="12" xfId="0" applyFont="1" applyFill="1" applyBorder="1" applyAlignment="1">
      <alignment horizontal="center" vertical="center"/>
    </xf>
    <xf numFmtId="0" fontId="15" fillId="13" borderId="12" xfId="0" applyFont="1" applyFill="1" applyBorder="1" applyAlignment="1">
      <alignment horizontal="center" vertical="center"/>
    </xf>
    <xf numFmtId="2" fontId="10" fillId="11" borderId="12" xfId="0" applyNumberFormat="1" applyFont="1" applyFill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8" fillId="0" borderId="0" xfId="1" applyAlignment="1">
      <alignment horizontal="center" vertical="center" wrapText="1"/>
    </xf>
    <xf numFmtId="2" fontId="4" fillId="14" borderId="2" xfId="0" applyNumberFormat="1" applyFont="1" applyFill="1" applyBorder="1" applyAlignment="1">
      <alignment horizontal="center" vertical="center" wrapText="1"/>
    </xf>
    <xf numFmtId="2" fontId="16" fillId="14" borderId="3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7" fillId="0" borderId="0" xfId="0" applyFont="1" applyAlignment="1">
      <alignment horizontal="center" vertical="center" wrapText="1"/>
    </xf>
    <xf numFmtId="2" fontId="17" fillId="0" borderId="0" xfId="0" applyNumberFormat="1" applyFont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  <xf numFmtId="2" fontId="17" fillId="0" borderId="1" xfId="0" applyNumberFormat="1" applyFont="1" applyBorder="1" applyAlignment="1">
      <alignment horizontal="center" vertical="center" wrapText="1"/>
    </xf>
    <xf numFmtId="0" fontId="17" fillId="0" borderId="1" xfId="0" applyFont="1" applyBorder="1" applyAlignment="1">
      <alignment horizontal="center" vertical="center" wrapText="1"/>
    </xf>
    <xf numFmtId="2" fontId="5" fillId="12" borderId="1" xfId="0" applyNumberFormat="1" applyFont="1" applyFill="1" applyBorder="1" applyAlignment="1">
      <alignment horizontal="center" vertical="center" wrapText="1"/>
    </xf>
    <xf numFmtId="0" fontId="5" fillId="12" borderId="1" xfId="0" applyFont="1" applyFill="1" applyBorder="1" applyAlignment="1">
      <alignment horizontal="center" vertical="center" wrapText="1"/>
    </xf>
    <xf numFmtId="2" fontId="17" fillId="0" borderId="20" xfId="0" applyNumberFormat="1" applyFont="1" applyBorder="1" applyAlignment="1">
      <alignment horizontal="center" vertical="center" wrapText="1"/>
    </xf>
    <xf numFmtId="0" fontId="17" fillId="0" borderId="20" xfId="0" applyFont="1" applyBorder="1" applyAlignment="1">
      <alignment horizontal="center" vertical="center" wrapText="1"/>
    </xf>
    <xf numFmtId="0" fontId="5" fillId="15" borderId="1" xfId="0" applyFont="1" applyFill="1" applyBorder="1" applyAlignment="1">
      <alignment horizontal="center" vertical="center" wrapText="1"/>
    </xf>
    <xf numFmtId="2" fontId="17" fillId="15" borderId="20" xfId="0" applyNumberFormat="1" applyFont="1" applyFill="1" applyBorder="1" applyAlignment="1">
      <alignment horizontal="center" vertical="center" wrapText="1"/>
    </xf>
    <xf numFmtId="2" fontId="17" fillId="15" borderId="1" xfId="0" applyNumberFormat="1" applyFont="1" applyFill="1" applyBorder="1" applyAlignment="1">
      <alignment horizontal="center" vertical="center" wrapText="1"/>
    </xf>
    <xf numFmtId="0" fontId="5" fillId="16" borderId="1" xfId="0" applyFont="1" applyFill="1" applyBorder="1" applyAlignment="1">
      <alignment horizontal="center" vertical="center" wrapText="1"/>
    </xf>
    <xf numFmtId="0" fontId="17" fillId="16" borderId="20" xfId="0" applyFont="1" applyFill="1" applyBorder="1" applyAlignment="1">
      <alignment horizontal="center" vertical="center" wrapText="1"/>
    </xf>
    <xf numFmtId="0" fontId="17" fillId="16" borderId="1" xfId="0" applyFont="1" applyFill="1" applyBorder="1" applyAlignment="1">
      <alignment horizontal="center" vertical="center" wrapText="1"/>
    </xf>
    <xf numFmtId="0" fontId="5" fillId="17" borderId="1" xfId="0" applyFont="1" applyFill="1" applyBorder="1" applyAlignment="1">
      <alignment horizontal="center" vertical="center" wrapText="1"/>
    </xf>
    <xf numFmtId="2" fontId="5" fillId="17" borderId="1" xfId="0" applyNumberFormat="1" applyFont="1" applyFill="1" applyBorder="1" applyAlignment="1">
      <alignment horizontal="center" vertical="center" wrapText="1"/>
    </xf>
    <xf numFmtId="2" fontId="17" fillId="16" borderId="20" xfId="0" applyNumberFormat="1" applyFont="1" applyFill="1" applyBorder="1" applyAlignment="1">
      <alignment horizontal="center" vertical="center" wrapText="1"/>
    </xf>
    <xf numFmtId="2" fontId="17" fillId="16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7" fillId="12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2" fontId="2" fillId="3" borderId="1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3" fillId="0" borderId="0" xfId="1" applyFont="1" applyAlignment="1">
      <alignment horizontal="center" vertical="center" wrapText="1"/>
    </xf>
    <xf numFmtId="0" fontId="12" fillId="0" borderId="0" xfId="1" applyFont="1" applyAlignment="1">
      <alignment horizontal="center" vertical="center" wrapText="1"/>
    </xf>
    <xf numFmtId="0" fontId="8" fillId="0" borderId="0" xfId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13" xfId="0" applyNumberFormat="1" applyFont="1" applyBorder="1" applyAlignment="1">
      <alignment horizontal="center" vertical="center" wrapText="1"/>
    </xf>
    <xf numFmtId="0" fontId="1" fillId="0" borderId="14" xfId="0" applyNumberFormat="1" applyFont="1" applyBorder="1" applyAlignment="1">
      <alignment horizontal="center" vertical="center" wrapText="1"/>
    </xf>
    <xf numFmtId="0" fontId="1" fillId="0" borderId="15" xfId="0" applyNumberFormat="1" applyFont="1" applyBorder="1" applyAlignment="1">
      <alignment horizontal="center" vertical="center" wrapText="1"/>
    </xf>
    <xf numFmtId="0" fontId="1" fillId="0" borderId="16" xfId="0" applyNumberFormat="1" applyFont="1" applyBorder="1" applyAlignment="1">
      <alignment horizontal="center" vertical="center" wrapText="1"/>
    </xf>
    <xf numFmtId="0" fontId="1" fillId="0" borderId="0" xfId="0" applyNumberFormat="1" applyFont="1" applyAlignment="1">
      <alignment horizontal="center" vertical="center" wrapText="1"/>
    </xf>
    <xf numFmtId="0" fontId="1" fillId="0" borderId="17" xfId="0" applyNumberFormat="1" applyFont="1" applyBorder="1" applyAlignment="1">
      <alignment horizontal="center" vertical="center" wrapText="1"/>
    </xf>
    <xf numFmtId="0" fontId="1" fillId="0" borderId="0" xfId="0" applyNumberFormat="1" applyFont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17" fillId="12" borderId="0" xfId="0" applyFont="1" applyFill="1" applyBorder="1" applyAlignment="1">
      <alignment horizontal="center" vertical="center" wrapText="1"/>
    </xf>
    <xf numFmtId="0" fontId="17" fillId="0" borderId="0" xfId="0" applyFont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5" Type="http://schemas.openxmlformats.org/officeDocument/2006/relationships/worksheet" Target="worksheets/sheet5.xml"/><Relationship Id="rId61" Type="http://schemas.openxmlformats.org/officeDocument/2006/relationships/sharedStrings" Target="sharedStrings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jpeg"/><Relationship Id="rId13" Type="http://schemas.openxmlformats.org/officeDocument/2006/relationships/hyperlink" Target="#'H0108'!A1"/><Relationship Id="rId18" Type="http://schemas.openxmlformats.org/officeDocument/2006/relationships/image" Target="../media/image9.jpeg"/><Relationship Id="rId3" Type="http://schemas.openxmlformats.org/officeDocument/2006/relationships/hyperlink" Target="#'H0103'!A1"/><Relationship Id="rId21" Type="http://schemas.openxmlformats.org/officeDocument/2006/relationships/image" Target="../media/image11.jpeg"/><Relationship Id="rId7" Type="http://schemas.openxmlformats.org/officeDocument/2006/relationships/hyperlink" Target="#'H0105'!A1"/><Relationship Id="rId12" Type="http://schemas.openxmlformats.org/officeDocument/2006/relationships/image" Target="../media/image6.jpeg"/><Relationship Id="rId17" Type="http://schemas.openxmlformats.org/officeDocument/2006/relationships/hyperlink" Target="#'H0110'!A1"/><Relationship Id="rId2" Type="http://schemas.openxmlformats.org/officeDocument/2006/relationships/image" Target="../media/image1.jpeg"/><Relationship Id="rId16" Type="http://schemas.openxmlformats.org/officeDocument/2006/relationships/image" Target="../media/image8.jpeg"/><Relationship Id="rId20" Type="http://schemas.openxmlformats.org/officeDocument/2006/relationships/image" Target="../media/image10.jpeg"/><Relationship Id="rId1" Type="http://schemas.openxmlformats.org/officeDocument/2006/relationships/hyperlink" Target="#'H0102'!A1"/><Relationship Id="rId6" Type="http://schemas.openxmlformats.org/officeDocument/2006/relationships/image" Target="../media/image3.jpeg"/><Relationship Id="rId11" Type="http://schemas.openxmlformats.org/officeDocument/2006/relationships/hyperlink" Target="#'H0107'!A1"/><Relationship Id="rId5" Type="http://schemas.openxmlformats.org/officeDocument/2006/relationships/hyperlink" Target="#'H0104'!A1"/><Relationship Id="rId15" Type="http://schemas.openxmlformats.org/officeDocument/2006/relationships/hyperlink" Target="#'H0109'!A1"/><Relationship Id="rId10" Type="http://schemas.openxmlformats.org/officeDocument/2006/relationships/image" Target="../media/image5.jpeg"/><Relationship Id="rId19" Type="http://schemas.openxmlformats.org/officeDocument/2006/relationships/hyperlink" Target="#'H0111'!A1"/><Relationship Id="rId4" Type="http://schemas.openxmlformats.org/officeDocument/2006/relationships/image" Target="../media/image2.jpeg"/><Relationship Id="rId9" Type="http://schemas.openxmlformats.org/officeDocument/2006/relationships/hyperlink" Target="#'H0106'!A1"/><Relationship Id="rId14" Type="http://schemas.openxmlformats.org/officeDocument/2006/relationships/image" Target="../media/image7.jpeg"/><Relationship Id="rId22" Type="http://schemas.openxmlformats.org/officeDocument/2006/relationships/image" Target="../media/image12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9526</xdr:colOff>
      <xdr:row>40</xdr:row>
      <xdr:rowOff>0</xdr:rowOff>
    </xdr:from>
    <xdr:to>
      <xdr:col>8</xdr:col>
      <xdr:colOff>1914525</xdr:colOff>
      <xdr:row>41</xdr:row>
      <xdr:rowOff>3174</xdr:rowOff>
    </xdr:to>
    <xdr:pic>
      <xdr:nvPicPr>
        <xdr:cNvPr id="3" name="Picture 2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4000225" y="1743075"/>
          <a:ext cx="1904999" cy="12699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40</xdr:row>
      <xdr:rowOff>1266824</xdr:rowOff>
    </xdr:from>
    <xdr:to>
      <xdr:col>9</xdr:col>
      <xdr:colOff>85725</xdr:colOff>
      <xdr:row>42</xdr:row>
      <xdr:rowOff>1260472</xdr:rowOff>
    </xdr:to>
    <xdr:pic>
      <xdr:nvPicPr>
        <xdr:cNvPr id="4" name="Picture 3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4275" y="3009899"/>
          <a:ext cx="3790949" cy="25272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43</xdr:row>
      <xdr:rowOff>9525</xdr:rowOff>
    </xdr:from>
    <xdr:to>
      <xdr:col>9</xdr:col>
      <xdr:colOff>85725</xdr:colOff>
      <xdr:row>45</xdr:row>
      <xdr:rowOff>3175</xdr:rowOff>
    </xdr:to>
    <xdr:pic>
      <xdr:nvPicPr>
        <xdr:cNvPr id="5" name="Picture 4">
          <a:hlinkClick xmlns:r="http://schemas.openxmlformats.org/officeDocument/2006/relationships" r:id="rId5"/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4275" y="5553075"/>
          <a:ext cx="3790949" cy="25272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45</xdr:row>
      <xdr:rowOff>9524</xdr:rowOff>
    </xdr:from>
    <xdr:to>
      <xdr:col>9</xdr:col>
      <xdr:colOff>80963</xdr:colOff>
      <xdr:row>47</xdr:row>
      <xdr:rowOff>559</xdr:rowOff>
    </xdr:to>
    <xdr:pic>
      <xdr:nvPicPr>
        <xdr:cNvPr id="6" name="Picture 5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19037" y="8086724"/>
          <a:ext cx="3786188" cy="25241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47</xdr:row>
      <xdr:rowOff>0</xdr:rowOff>
    </xdr:from>
    <xdr:to>
      <xdr:col>9</xdr:col>
      <xdr:colOff>95251</xdr:colOff>
      <xdr:row>48</xdr:row>
      <xdr:rowOff>1266264</xdr:rowOff>
    </xdr:to>
    <xdr:pic>
      <xdr:nvPicPr>
        <xdr:cNvPr id="8" name="Picture 7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061085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49</xdr:row>
      <xdr:rowOff>0</xdr:rowOff>
    </xdr:from>
    <xdr:to>
      <xdr:col>9</xdr:col>
      <xdr:colOff>95251</xdr:colOff>
      <xdr:row>51</xdr:row>
      <xdr:rowOff>1</xdr:rowOff>
    </xdr:to>
    <xdr:pic>
      <xdr:nvPicPr>
        <xdr:cNvPr id="9" name="Picture 8">
          <a:hlinkClick xmlns:r="http://schemas.openxmlformats.org/officeDocument/2006/relationships" r:id="rId11"/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314450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51</xdr:row>
      <xdr:rowOff>0</xdr:rowOff>
    </xdr:from>
    <xdr:to>
      <xdr:col>9</xdr:col>
      <xdr:colOff>95250</xdr:colOff>
      <xdr:row>53</xdr:row>
      <xdr:rowOff>559</xdr:rowOff>
    </xdr:to>
    <xdr:pic>
      <xdr:nvPicPr>
        <xdr:cNvPr id="10" name="Picture 9">
          <a:hlinkClick xmlns:r="http://schemas.openxmlformats.org/officeDocument/2006/relationships" r:id="rId13"/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15678150"/>
          <a:ext cx="3800474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53</xdr:row>
      <xdr:rowOff>0</xdr:rowOff>
    </xdr:from>
    <xdr:to>
      <xdr:col>9</xdr:col>
      <xdr:colOff>95251</xdr:colOff>
      <xdr:row>55</xdr:row>
      <xdr:rowOff>1</xdr:rowOff>
    </xdr:to>
    <xdr:pic>
      <xdr:nvPicPr>
        <xdr:cNvPr id="11" name="Picture 10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49" y="1821180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55</xdr:row>
      <xdr:rowOff>0</xdr:rowOff>
    </xdr:from>
    <xdr:to>
      <xdr:col>9</xdr:col>
      <xdr:colOff>95250</xdr:colOff>
      <xdr:row>57</xdr:row>
      <xdr:rowOff>0</xdr:rowOff>
    </xdr:to>
    <xdr:pic>
      <xdr:nvPicPr>
        <xdr:cNvPr id="12" name="Picture 11">
          <a:hlinkClick xmlns:r="http://schemas.openxmlformats.org/officeDocument/2006/relationships" r:id="rId17"/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20745450"/>
          <a:ext cx="3800475" cy="25336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9526</xdr:colOff>
      <xdr:row>57</xdr:row>
      <xdr:rowOff>0</xdr:rowOff>
    </xdr:from>
    <xdr:to>
      <xdr:col>9</xdr:col>
      <xdr:colOff>95250</xdr:colOff>
      <xdr:row>59</xdr:row>
      <xdr:rowOff>559</xdr:rowOff>
    </xdr:to>
    <xdr:pic>
      <xdr:nvPicPr>
        <xdr:cNvPr id="13" name="Picture 12">
          <a:hlinkClick xmlns:r="http://schemas.openxmlformats.org/officeDocument/2006/relationships" r:id="rId19"/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2104750" y="23279100"/>
          <a:ext cx="3800474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</xdr:row>
      <xdr:rowOff>0</xdr:rowOff>
    </xdr:from>
    <xdr:to>
      <xdr:col>8</xdr:col>
      <xdr:colOff>1895475</xdr:colOff>
      <xdr:row>1</xdr:row>
      <xdr:rowOff>1257300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4019275" y="476250"/>
          <a:ext cx="1885950" cy="125730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31</xdr:row>
      <xdr:rowOff>0</xdr:rowOff>
    </xdr:from>
    <xdr:to>
      <xdr:col>12</xdr:col>
      <xdr:colOff>157164</xdr:colOff>
      <xdr:row>34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0214036" y="32146875"/>
          <a:ext cx="5700713" cy="38004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2862264</xdr:colOff>
      <xdr:row>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67261" y="723900"/>
          <a:ext cx="3471863" cy="23145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2876550</xdr:colOff>
      <xdr:row>9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23900"/>
          <a:ext cx="3486150" cy="23241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2886076</xdr:colOff>
      <xdr:row>9</xdr:row>
      <xdr:rowOff>120650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43449" y="723900"/>
          <a:ext cx="3495675" cy="23304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3392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3392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2882348</xdr:colOff>
      <xdr:row>9</xdr:row>
      <xdr:rowOff>41793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45686196" y="554935"/>
          <a:ext cx="3495261" cy="236092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2905126</xdr:colOff>
      <xdr:row>9</xdr:row>
      <xdr:rowOff>133351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81549" y="723900"/>
          <a:ext cx="3514725" cy="23431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</xdr:colOff>
      <xdr:row>1</xdr:row>
      <xdr:rowOff>0</xdr:rowOff>
    </xdr:from>
    <xdr:to>
      <xdr:col>1</xdr:col>
      <xdr:colOff>2899614</xdr:colOff>
      <xdr:row>9</xdr:row>
      <xdr:rowOff>22412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841475" y="818029"/>
          <a:ext cx="3347847" cy="226358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2895600</xdr:colOff>
      <xdr:row>9</xdr:row>
      <xdr:rowOff>127000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91075" y="723900"/>
          <a:ext cx="3505200" cy="2336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</xdr:col>
      <xdr:colOff>2876550</xdr:colOff>
      <xdr:row>9</xdr:row>
      <xdr:rowOff>114300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23900"/>
          <a:ext cx="3486150" cy="23241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1</xdr:col>
      <xdr:colOff>2886076</xdr:colOff>
      <xdr:row>9</xdr:row>
      <xdr:rowOff>120650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43449" y="723900"/>
          <a:ext cx="3495675" cy="23304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714375</xdr:rowOff>
    </xdr:from>
    <xdr:to>
      <xdr:col>1</xdr:col>
      <xdr:colOff>2876550</xdr:colOff>
      <xdr:row>9</xdr:row>
      <xdr:rowOff>104775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6952975" y="714375"/>
          <a:ext cx="3486150" cy="2324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-0.249977111117893"/>
  </sheetPr>
  <dimension ref="A1:K4"/>
  <sheetViews>
    <sheetView rightToLeft="1" workbookViewId="0">
      <selection activeCell="E6" sqref="E6"/>
    </sheetView>
  </sheetViews>
  <sheetFormatPr defaultRowHeight="18.75" x14ac:dyDescent="0.25"/>
  <cols>
    <col min="1" max="1" width="9.140625" style="33"/>
    <col min="2" max="2" width="9.140625" style="34"/>
    <col min="3" max="3" width="14.28515625" style="38" customWidth="1"/>
    <col min="4" max="4" width="11.7109375" style="39" customWidth="1"/>
    <col min="5" max="5" width="14.42578125" style="40" customWidth="1"/>
    <col min="6" max="6" width="16.5703125" style="37" customWidth="1"/>
    <col min="7" max="16384" width="9.140625" style="33"/>
  </cols>
  <sheetData>
    <row r="1" spans="1:11" s="35" customFormat="1" ht="19.5" thickBot="1" x14ac:dyDescent="0.3">
      <c r="A1" s="35" t="s">
        <v>119</v>
      </c>
      <c r="B1" s="36" t="s">
        <v>120</v>
      </c>
      <c r="C1" s="38" t="s">
        <v>123</v>
      </c>
      <c r="D1" s="39" t="s">
        <v>128</v>
      </c>
      <c r="E1" s="40" t="s">
        <v>141</v>
      </c>
      <c r="F1" s="37" t="s">
        <v>126</v>
      </c>
      <c r="G1" s="35" t="s">
        <v>121</v>
      </c>
      <c r="H1" s="35" t="s">
        <v>122</v>
      </c>
      <c r="I1" s="35" t="s">
        <v>124</v>
      </c>
      <c r="J1" s="35" t="s">
        <v>55</v>
      </c>
      <c r="K1" s="35" t="s">
        <v>125</v>
      </c>
    </row>
    <row r="2" spans="1:11" x14ac:dyDescent="0.25">
      <c r="A2" s="98">
        <v>1</v>
      </c>
      <c r="B2" s="48" t="s">
        <v>127</v>
      </c>
      <c r="C2" s="49">
        <v>70</v>
      </c>
      <c r="D2" s="50">
        <v>5</v>
      </c>
      <c r="E2" s="51">
        <f>C2*D2</f>
        <v>350</v>
      </c>
      <c r="F2" s="52">
        <f>C2/K2</f>
        <v>23.333333333333332</v>
      </c>
      <c r="G2" s="53">
        <v>0.2</v>
      </c>
      <c r="H2" s="53"/>
      <c r="I2" s="53">
        <v>120</v>
      </c>
      <c r="J2" s="53">
        <v>80</v>
      </c>
      <c r="K2" s="54">
        <v>3</v>
      </c>
    </row>
    <row r="3" spans="1:11" x14ac:dyDescent="0.25">
      <c r="A3" s="99"/>
      <c r="B3" s="55" t="s">
        <v>127</v>
      </c>
      <c r="C3" s="56">
        <v>80</v>
      </c>
      <c r="D3" s="57">
        <v>7</v>
      </c>
      <c r="E3" s="58">
        <f>C3*D3</f>
        <v>560</v>
      </c>
      <c r="F3" s="59">
        <f>C3/K3</f>
        <v>26.666666666666668</v>
      </c>
      <c r="G3" s="60">
        <v>0.3</v>
      </c>
      <c r="H3" s="60"/>
      <c r="I3" s="60">
        <v>120</v>
      </c>
      <c r="J3" s="60">
        <v>80</v>
      </c>
      <c r="K3" s="61">
        <v>3</v>
      </c>
    </row>
    <row r="4" spans="1:11" ht="19.5" thickBot="1" x14ac:dyDescent="0.3">
      <c r="A4" s="100"/>
      <c r="B4" s="41" t="s">
        <v>127</v>
      </c>
      <c r="C4" s="42">
        <v>110</v>
      </c>
      <c r="D4" s="43">
        <v>1</v>
      </c>
      <c r="E4" s="44">
        <f>C4*D4</f>
        <v>110</v>
      </c>
      <c r="F4" s="45">
        <f>C4/K4</f>
        <v>36.666666666666664</v>
      </c>
      <c r="G4" s="46">
        <v>0.4</v>
      </c>
      <c r="H4" s="46"/>
      <c r="I4" s="46">
        <v>120</v>
      </c>
      <c r="J4" s="46">
        <v>80</v>
      </c>
      <c r="K4" s="47">
        <v>3</v>
      </c>
    </row>
  </sheetData>
  <mergeCells count="1">
    <mergeCell ref="A2:A4"/>
  </mergeCells>
  <pageMargins left="0.7" right="0.7" top="0.75" bottom="0.75" header="0.3" footer="0.3"/>
  <pageSetup orientation="portrait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/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95</v>
      </c>
      <c r="B1" s="15" t="s">
        <v>145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11</v>
      </c>
      <c r="H2" s="7">
        <v>21</v>
      </c>
      <c r="I2" s="6">
        <v>1.25</v>
      </c>
      <c r="J2" s="5">
        <f>H2*I2</f>
        <v>26.25</v>
      </c>
      <c r="K2" s="2">
        <f>F2+J2</f>
        <v>59.583333333333336</v>
      </c>
      <c r="L2" s="4">
        <f>K10/G2</f>
        <v>5.9621212121212128</v>
      </c>
      <c r="N2" s="16">
        <v>10</v>
      </c>
      <c r="O2" s="14">
        <f>($L$2)*((N2+100)/100)</f>
        <v>6.5583333333333345</v>
      </c>
      <c r="P2" s="16">
        <f>O2-$L$2</f>
        <v>0.59621212121212164</v>
      </c>
      <c r="Q2" s="14">
        <f>O2*$G$2</f>
        <v>72.14166666666668</v>
      </c>
      <c r="R2" s="21">
        <f>P2*$G$2</f>
        <v>6.558333333333338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7.1545454545454552</v>
      </c>
      <c r="P3" s="16">
        <f t="shared" ref="P3:P17" si="1">O3-$L$2</f>
        <v>1.1924242424242424</v>
      </c>
      <c r="Q3" s="14">
        <f t="shared" ref="Q3:R17" si="2">O3*$G$2</f>
        <v>78.7</v>
      </c>
      <c r="R3" s="21">
        <f t="shared" si="2"/>
        <v>13.116666666666667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7.7507575757575768</v>
      </c>
      <c r="P4" s="16">
        <f t="shared" si="1"/>
        <v>1.788636363636364</v>
      </c>
      <c r="Q4" s="14">
        <f t="shared" si="2"/>
        <v>85.25833333333334</v>
      </c>
      <c r="R4" s="21">
        <f t="shared" si="2"/>
        <v>19.675000000000004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8.3469696969696976</v>
      </c>
      <c r="P5" s="16">
        <f t="shared" si="1"/>
        <v>2.3848484848484848</v>
      </c>
      <c r="Q5" s="14">
        <f t="shared" si="2"/>
        <v>91.816666666666677</v>
      </c>
      <c r="R5" s="21">
        <f t="shared" si="2"/>
        <v>26.233333333333334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8.9431818181818201</v>
      </c>
      <c r="P6" s="16">
        <f t="shared" si="1"/>
        <v>2.9810606060606073</v>
      </c>
      <c r="Q6" s="14">
        <f t="shared" si="2"/>
        <v>98.375000000000028</v>
      </c>
      <c r="R6" s="21">
        <f t="shared" si="2"/>
        <v>32.791666666666679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9.5393939393939409</v>
      </c>
      <c r="P7" s="16">
        <f t="shared" si="1"/>
        <v>3.577272727272728</v>
      </c>
      <c r="Q7" s="14">
        <f t="shared" si="2"/>
        <v>104.93333333333335</v>
      </c>
      <c r="R7" s="21">
        <f t="shared" si="2"/>
        <v>39.350000000000009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10.135606060606062</v>
      </c>
      <c r="P8" s="16">
        <f t="shared" si="1"/>
        <v>4.1734848484848488</v>
      </c>
      <c r="Q8" s="14">
        <f t="shared" si="2"/>
        <v>111.49166666666667</v>
      </c>
      <c r="R8" s="21">
        <f t="shared" si="2"/>
        <v>45.908333333333339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10.731818181818184</v>
      </c>
      <c r="P9" s="16">
        <f t="shared" si="1"/>
        <v>4.7696969696969713</v>
      </c>
      <c r="Q9" s="14">
        <f t="shared" si="2"/>
        <v>118.05000000000003</v>
      </c>
      <c r="R9" s="21">
        <f t="shared" si="2"/>
        <v>52.466666666666683</v>
      </c>
    </row>
    <row r="10" spans="1:19" ht="21.75" thickBot="1" x14ac:dyDescent="0.3">
      <c r="K10" s="2">
        <f>K2+K4+K6+K8</f>
        <v>65.583333333333343</v>
      </c>
      <c r="N10" s="16">
        <v>90</v>
      </c>
      <c r="O10" s="14">
        <f t="shared" si="0"/>
        <v>11.328030303030303</v>
      </c>
      <c r="P10" s="16">
        <f t="shared" si="1"/>
        <v>5.3659090909090903</v>
      </c>
      <c r="Q10" s="14">
        <f t="shared" si="2"/>
        <v>124.60833333333333</v>
      </c>
      <c r="R10" s="21">
        <f t="shared" si="2"/>
        <v>59.024999999999991</v>
      </c>
    </row>
    <row r="11" spans="1:19" ht="21.75" thickTop="1" x14ac:dyDescent="0.25">
      <c r="N11" s="16">
        <v>100</v>
      </c>
      <c r="O11" s="14">
        <f t="shared" si="0"/>
        <v>11.924242424242426</v>
      </c>
      <c r="P11" s="16">
        <f t="shared" si="1"/>
        <v>5.9621212121212128</v>
      </c>
      <c r="Q11" s="14">
        <f t="shared" si="2"/>
        <v>131.16666666666669</v>
      </c>
      <c r="R11" s="21">
        <f t="shared" si="2"/>
        <v>65.583333333333343</v>
      </c>
    </row>
    <row r="12" spans="1:19" ht="21" x14ac:dyDescent="0.25">
      <c r="N12" s="16">
        <v>110</v>
      </c>
      <c r="O12" s="14">
        <f t="shared" si="0"/>
        <v>12.520454545454548</v>
      </c>
      <c r="P12" s="16">
        <f t="shared" si="1"/>
        <v>6.5583333333333353</v>
      </c>
      <c r="Q12" s="14">
        <f t="shared" si="2"/>
        <v>137.72500000000002</v>
      </c>
      <c r="R12" s="21">
        <f t="shared" si="2"/>
        <v>72.141666666666694</v>
      </c>
    </row>
    <row r="13" spans="1:19" ht="21" x14ac:dyDescent="0.25">
      <c r="N13" s="16">
        <v>120</v>
      </c>
      <c r="O13" s="14">
        <f t="shared" si="0"/>
        <v>13.116666666666669</v>
      </c>
      <c r="P13" s="16">
        <f t="shared" si="1"/>
        <v>7.1545454545454561</v>
      </c>
      <c r="Q13" s="14">
        <f t="shared" si="2"/>
        <v>144.28333333333336</v>
      </c>
      <c r="R13" s="21">
        <f t="shared" si="2"/>
        <v>78.700000000000017</v>
      </c>
    </row>
    <row r="14" spans="1:19" ht="21" x14ac:dyDescent="0.25">
      <c r="N14" s="16">
        <v>130</v>
      </c>
      <c r="O14" s="14">
        <f t="shared" si="0"/>
        <v>13.712878787878788</v>
      </c>
      <c r="P14" s="16">
        <f t="shared" si="1"/>
        <v>7.7507575757575751</v>
      </c>
      <c r="Q14" s="14">
        <f t="shared" si="2"/>
        <v>150.84166666666667</v>
      </c>
      <c r="R14" s="21">
        <f t="shared" si="2"/>
        <v>85.258333333333326</v>
      </c>
    </row>
    <row r="15" spans="1:19" ht="21" x14ac:dyDescent="0.25">
      <c r="N15" s="16">
        <v>140</v>
      </c>
      <c r="O15" s="14">
        <f t="shared" si="0"/>
        <v>14.30909090909091</v>
      </c>
      <c r="P15" s="16">
        <f t="shared" si="1"/>
        <v>8.3469696969696976</v>
      </c>
      <c r="Q15" s="14">
        <f t="shared" si="2"/>
        <v>157.4</v>
      </c>
      <c r="R15" s="21">
        <f t="shared" si="2"/>
        <v>91.816666666666677</v>
      </c>
    </row>
    <row r="16" spans="1:19" ht="21" x14ac:dyDescent="0.25">
      <c r="N16" s="16">
        <v>150</v>
      </c>
      <c r="O16" s="14">
        <f t="shared" si="0"/>
        <v>14.905303030303031</v>
      </c>
      <c r="P16" s="16">
        <f t="shared" si="1"/>
        <v>8.9431818181818183</v>
      </c>
      <c r="Q16" s="14">
        <f t="shared" si="2"/>
        <v>163.95833333333334</v>
      </c>
      <c r="R16" s="21">
        <f t="shared" si="2"/>
        <v>98.375</v>
      </c>
    </row>
    <row r="17" spans="1:18" ht="21" x14ac:dyDescent="0.25">
      <c r="N17" s="16">
        <v>200</v>
      </c>
      <c r="O17" s="14">
        <f t="shared" si="0"/>
        <v>17.88636363636364</v>
      </c>
      <c r="P17" s="16">
        <f t="shared" si="1"/>
        <v>11.924242424242427</v>
      </c>
      <c r="Q17" s="14">
        <f t="shared" si="2"/>
        <v>196.75000000000006</v>
      </c>
      <c r="R17" s="21">
        <f t="shared" si="2"/>
        <v>131.16666666666671</v>
      </c>
    </row>
    <row r="18" spans="1:18" ht="16.5" thickBot="1" x14ac:dyDescent="0.3"/>
    <row r="19" spans="1:18" ht="51.75" thickTop="1" x14ac:dyDescent="0.25">
      <c r="A19" s="15" t="s">
        <v>95</v>
      </c>
      <c r="B19" s="15" t="s">
        <v>146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15</v>
      </c>
      <c r="H20" s="7">
        <f>60+60+40</f>
        <v>160</v>
      </c>
      <c r="I20" s="6">
        <v>1.25</v>
      </c>
      <c r="J20" s="5">
        <f>H20*I20</f>
        <v>200</v>
      </c>
      <c r="K20" s="2">
        <f>F20+J20</f>
        <v>233.33333333333334</v>
      </c>
      <c r="L20" s="4">
        <f>K28/G20</f>
        <v>16.355555555555558</v>
      </c>
      <c r="N20" s="16">
        <v>10</v>
      </c>
      <c r="O20" s="14">
        <f>($L$20)*((N20+100)/100)</f>
        <v>17.991111111111117</v>
      </c>
      <c r="P20" s="16">
        <f>O20-$L$20</f>
        <v>1.635555555555559</v>
      </c>
      <c r="Q20" s="14">
        <f>O20*$G$20</f>
        <v>269.86666666666673</v>
      </c>
      <c r="R20" s="21">
        <f>P20*$G$20</f>
        <v>24.533333333333385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19.626666666666669</v>
      </c>
      <c r="P21" s="16">
        <f t="shared" ref="P21:P35" si="4">O21-$L$20</f>
        <v>3.2711111111111109</v>
      </c>
      <c r="Q21" s="14">
        <f t="shared" ref="Q21:R35" si="5">O21*$G$20</f>
        <v>294.40000000000003</v>
      </c>
      <c r="R21" s="21">
        <f t="shared" si="5"/>
        <v>49.066666666666663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21.262222222222228</v>
      </c>
      <c r="P22" s="16">
        <f t="shared" si="4"/>
        <v>4.9066666666666698</v>
      </c>
      <c r="Q22" s="14">
        <f t="shared" si="5"/>
        <v>318.93333333333339</v>
      </c>
      <c r="R22" s="21">
        <f t="shared" si="5"/>
        <v>73.600000000000051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22.89777777777778</v>
      </c>
      <c r="P23" s="16">
        <f t="shared" si="4"/>
        <v>6.5422222222222217</v>
      </c>
      <c r="Q23" s="14">
        <f t="shared" si="5"/>
        <v>343.4666666666667</v>
      </c>
      <c r="R23" s="21">
        <f t="shared" si="5"/>
        <v>98.133333333333326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24.533333333333339</v>
      </c>
      <c r="P24" s="16">
        <f t="shared" si="4"/>
        <v>8.1777777777777807</v>
      </c>
      <c r="Q24" s="14">
        <f t="shared" si="5"/>
        <v>368.00000000000006</v>
      </c>
      <c r="R24" s="21">
        <f t="shared" si="5"/>
        <v>122.66666666666671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26.168888888888894</v>
      </c>
      <c r="P25" s="16">
        <f t="shared" si="4"/>
        <v>9.8133333333333361</v>
      </c>
      <c r="Q25" s="14">
        <f t="shared" si="5"/>
        <v>392.53333333333342</v>
      </c>
      <c r="R25" s="21">
        <f t="shared" si="5"/>
        <v>147.20000000000005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27.804444444444446</v>
      </c>
      <c r="P26" s="16">
        <f t="shared" si="4"/>
        <v>11.448888888888888</v>
      </c>
      <c r="Q26" s="14">
        <f t="shared" si="5"/>
        <v>417.06666666666666</v>
      </c>
      <c r="R26" s="21">
        <f t="shared" si="5"/>
        <v>171.73333333333332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29.440000000000005</v>
      </c>
      <c r="P27" s="16">
        <f t="shared" si="4"/>
        <v>13.084444444444447</v>
      </c>
      <c r="Q27" s="14">
        <f t="shared" si="5"/>
        <v>441.60000000000008</v>
      </c>
      <c r="R27" s="21">
        <f t="shared" si="5"/>
        <v>196.26666666666671</v>
      </c>
    </row>
    <row r="28" spans="1:18" ht="21.75" thickBot="1" x14ac:dyDescent="0.3">
      <c r="K28" s="2">
        <f>K20+K22+K24+K26</f>
        <v>245.33333333333334</v>
      </c>
      <c r="N28" s="16">
        <v>90</v>
      </c>
      <c r="O28" s="14">
        <f t="shared" si="3"/>
        <v>31.075555555555557</v>
      </c>
      <c r="P28" s="16">
        <f t="shared" si="4"/>
        <v>14.719999999999999</v>
      </c>
      <c r="Q28" s="14">
        <f t="shared" si="5"/>
        <v>466.13333333333333</v>
      </c>
      <c r="R28" s="21">
        <f t="shared" si="5"/>
        <v>220.79999999999998</v>
      </c>
    </row>
    <row r="29" spans="1:18" ht="21.75" thickTop="1" x14ac:dyDescent="0.25">
      <c r="N29" s="16">
        <v>100</v>
      </c>
      <c r="O29" s="14">
        <f t="shared" si="3"/>
        <v>32.711111111111116</v>
      </c>
      <c r="P29" s="16">
        <f t="shared" si="4"/>
        <v>16.355555555555558</v>
      </c>
      <c r="Q29" s="14">
        <f t="shared" si="5"/>
        <v>490.66666666666674</v>
      </c>
      <c r="R29" s="21">
        <f t="shared" si="5"/>
        <v>245.33333333333337</v>
      </c>
    </row>
    <row r="30" spans="1:18" ht="21" x14ac:dyDescent="0.25">
      <c r="N30" s="16">
        <v>110</v>
      </c>
      <c r="O30" s="14">
        <f t="shared" si="3"/>
        <v>34.346666666666671</v>
      </c>
      <c r="P30" s="16">
        <f t="shared" si="4"/>
        <v>17.991111111111113</v>
      </c>
      <c r="Q30" s="14">
        <f t="shared" si="5"/>
        <v>515.20000000000005</v>
      </c>
      <c r="R30" s="21">
        <f t="shared" si="5"/>
        <v>269.86666666666667</v>
      </c>
    </row>
    <row r="31" spans="1:18" ht="21" x14ac:dyDescent="0.25">
      <c r="N31" s="16">
        <v>120</v>
      </c>
      <c r="O31" s="14">
        <f t="shared" si="3"/>
        <v>35.982222222222234</v>
      </c>
      <c r="P31" s="16">
        <f t="shared" si="4"/>
        <v>19.626666666666676</v>
      </c>
      <c r="Q31" s="14">
        <f t="shared" si="5"/>
        <v>539.73333333333346</v>
      </c>
      <c r="R31" s="21">
        <f t="shared" si="5"/>
        <v>294.40000000000015</v>
      </c>
    </row>
    <row r="32" spans="1:18" ht="21" x14ac:dyDescent="0.25">
      <c r="N32" s="16">
        <v>130</v>
      </c>
      <c r="O32" s="14">
        <f t="shared" si="3"/>
        <v>37.617777777777782</v>
      </c>
      <c r="P32" s="16">
        <f t="shared" si="4"/>
        <v>21.262222222222224</v>
      </c>
      <c r="Q32" s="14">
        <f t="shared" si="5"/>
        <v>564.26666666666677</v>
      </c>
      <c r="R32" s="21">
        <f t="shared" si="5"/>
        <v>318.93333333333334</v>
      </c>
    </row>
    <row r="33" spans="14:18" ht="21" x14ac:dyDescent="0.25">
      <c r="N33" s="16">
        <v>140</v>
      </c>
      <c r="O33" s="14">
        <f t="shared" si="3"/>
        <v>39.253333333333337</v>
      </c>
      <c r="P33" s="16">
        <f t="shared" si="4"/>
        <v>22.89777777777778</v>
      </c>
      <c r="Q33" s="14">
        <f t="shared" si="5"/>
        <v>588.80000000000007</v>
      </c>
      <c r="R33" s="21">
        <f t="shared" si="5"/>
        <v>343.4666666666667</v>
      </c>
    </row>
    <row r="34" spans="14:18" ht="21" x14ac:dyDescent="0.25">
      <c r="N34" s="16">
        <v>150</v>
      </c>
      <c r="O34" s="14">
        <f t="shared" si="3"/>
        <v>40.888888888888893</v>
      </c>
      <c r="P34" s="16">
        <f t="shared" si="4"/>
        <v>24.533333333333335</v>
      </c>
      <c r="Q34" s="14">
        <f t="shared" si="5"/>
        <v>613.33333333333337</v>
      </c>
      <c r="R34" s="21">
        <f t="shared" si="5"/>
        <v>368</v>
      </c>
    </row>
    <row r="35" spans="14:18" ht="21" x14ac:dyDescent="0.25">
      <c r="N35" s="16">
        <v>200</v>
      </c>
      <c r="O35" s="14">
        <f t="shared" si="3"/>
        <v>49.066666666666677</v>
      </c>
      <c r="P35" s="16">
        <f t="shared" si="4"/>
        <v>32.711111111111123</v>
      </c>
      <c r="Q35" s="14">
        <f t="shared" si="5"/>
        <v>736.00000000000011</v>
      </c>
      <c r="R35" s="21">
        <f t="shared" si="5"/>
        <v>490.66666666666686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9"/>
  <sheetViews>
    <sheetView rightToLeft="1" topLeftCell="A61" workbookViewId="0">
      <selection activeCell="A55" sqref="A55:R7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1.75" thickTop="1" x14ac:dyDescent="0.25">
      <c r="A1" s="15" t="s">
        <v>101</v>
      </c>
      <c r="B1" s="15" t="s">
        <v>147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B2" s="15" t="s">
        <v>148</v>
      </c>
      <c r="D2" s="8">
        <v>0.3</v>
      </c>
      <c r="E2" s="10">
        <v>30</v>
      </c>
      <c r="F2" s="9">
        <f>E2*D4</f>
        <v>30</v>
      </c>
      <c r="G2" s="8">
        <v>25</v>
      </c>
      <c r="H2" s="7">
        <v>55</v>
      </c>
      <c r="I2" s="6">
        <v>1.25</v>
      </c>
      <c r="J2" s="5">
        <f>H2*I2</f>
        <v>68.75</v>
      </c>
      <c r="K2" s="2">
        <f>F2+J2</f>
        <v>98.75</v>
      </c>
      <c r="L2" s="4">
        <f>K10/G2</f>
        <v>4.63</v>
      </c>
      <c r="N2" s="16">
        <v>10</v>
      </c>
      <c r="O2" s="14">
        <f>($L$2)*((N2+100)/100)</f>
        <v>5.093</v>
      </c>
      <c r="P2" s="16">
        <f>O2-$L$2</f>
        <v>0.46300000000000008</v>
      </c>
      <c r="Q2" s="14">
        <f>O2*$G$2</f>
        <v>127.325</v>
      </c>
      <c r="R2" s="21">
        <f>P2*$G$2</f>
        <v>11.575000000000003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5.556</v>
      </c>
      <c r="P3" s="16">
        <f t="shared" ref="P3:P17" si="1">O3-$L$2</f>
        <v>0.92600000000000016</v>
      </c>
      <c r="Q3" s="14">
        <f t="shared" ref="Q3:R17" si="2">O3*$G$2</f>
        <v>138.9</v>
      </c>
      <c r="R3" s="21">
        <f t="shared" si="2"/>
        <v>23.150000000000006</v>
      </c>
    </row>
    <row r="4" spans="1:19" ht="21.75" thickBot="1" x14ac:dyDescent="0.3">
      <c r="D4" s="12">
        <v>1</v>
      </c>
      <c r="K4" s="20">
        <v>15</v>
      </c>
      <c r="N4" s="16">
        <v>30</v>
      </c>
      <c r="O4" s="14">
        <f t="shared" si="0"/>
        <v>6.0190000000000001</v>
      </c>
      <c r="P4" s="16">
        <f t="shared" si="1"/>
        <v>1.3890000000000002</v>
      </c>
      <c r="Q4" s="14">
        <f t="shared" si="2"/>
        <v>150.47499999999999</v>
      </c>
      <c r="R4" s="21">
        <f t="shared" si="2"/>
        <v>34.725000000000009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6.4819999999999993</v>
      </c>
      <c r="P5" s="16">
        <f t="shared" si="1"/>
        <v>1.8519999999999994</v>
      </c>
      <c r="Q5" s="14">
        <f t="shared" si="2"/>
        <v>162.04999999999998</v>
      </c>
      <c r="R5" s="21">
        <f t="shared" si="2"/>
        <v>46.299999999999983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6.9450000000000003</v>
      </c>
      <c r="P6" s="16">
        <f t="shared" si="1"/>
        <v>2.3150000000000004</v>
      </c>
      <c r="Q6" s="14">
        <f t="shared" si="2"/>
        <v>173.625</v>
      </c>
      <c r="R6" s="21">
        <f t="shared" si="2"/>
        <v>57.875000000000007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7.4080000000000004</v>
      </c>
      <c r="P7" s="16">
        <f t="shared" si="1"/>
        <v>2.7780000000000005</v>
      </c>
      <c r="Q7" s="14">
        <f t="shared" si="2"/>
        <v>185.20000000000002</v>
      </c>
      <c r="R7" s="21">
        <f t="shared" si="2"/>
        <v>69.450000000000017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7.8709999999999996</v>
      </c>
      <c r="P8" s="16">
        <f t="shared" si="1"/>
        <v>3.2409999999999997</v>
      </c>
      <c r="Q8" s="14">
        <f t="shared" si="2"/>
        <v>196.77499999999998</v>
      </c>
      <c r="R8" s="21">
        <f t="shared" si="2"/>
        <v>81.024999999999991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8.3339999999999996</v>
      </c>
      <c r="P9" s="16">
        <f t="shared" si="1"/>
        <v>3.7039999999999997</v>
      </c>
      <c r="Q9" s="14">
        <f t="shared" si="2"/>
        <v>208.35</v>
      </c>
      <c r="R9" s="21">
        <f t="shared" si="2"/>
        <v>92.6</v>
      </c>
    </row>
    <row r="10" spans="1:19" ht="21.75" thickBot="1" x14ac:dyDescent="0.3">
      <c r="K10" s="2">
        <f>K2+K4+K6+K8</f>
        <v>115.75</v>
      </c>
      <c r="N10" s="16">
        <v>90</v>
      </c>
      <c r="O10" s="14">
        <f t="shared" si="0"/>
        <v>8.7969999999999988</v>
      </c>
      <c r="P10" s="16">
        <f t="shared" si="1"/>
        <v>4.1669999999999989</v>
      </c>
      <c r="Q10" s="14">
        <f t="shared" si="2"/>
        <v>219.92499999999998</v>
      </c>
      <c r="R10" s="21">
        <f t="shared" si="2"/>
        <v>104.17499999999997</v>
      </c>
    </row>
    <row r="11" spans="1:19" ht="21.75" thickTop="1" x14ac:dyDescent="0.25">
      <c r="N11" s="16">
        <v>100</v>
      </c>
      <c r="O11" s="14">
        <f t="shared" si="0"/>
        <v>9.26</v>
      </c>
      <c r="P11" s="16">
        <f t="shared" si="1"/>
        <v>4.63</v>
      </c>
      <c r="Q11" s="14">
        <f t="shared" si="2"/>
        <v>231.5</v>
      </c>
      <c r="R11" s="21">
        <f t="shared" si="2"/>
        <v>115.75</v>
      </c>
    </row>
    <row r="12" spans="1:19" ht="21" x14ac:dyDescent="0.25">
      <c r="N12" s="16">
        <v>110</v>
      </c>
      <c r="O12" s="14">
        <f t="shared" si="0"/>
        <v>9.7230000000000008</v>
      </c>
      <c r="P12" s="16">
        <f t="shared" si="1"/>
        <v>5.0930000000000009</v>
      </c>
      <c r="Q12" s="14">
        <f t="shared" si="2"/>
        <v>243.07500000000002</v>
      </c>
      <c r="R12" s="21">
        <f t="shared" si="2"/>
        <v>127.32500000000002</v>
      </c>
    </row>
    <row r="13" spans="1:19" ht="21" x14ac:dyDescent="0.25">
      <c r="N13" s="16">
        <v>120</v>
      </c>
      <c r="O13" s="14">
        <f t="shared" si="0"/>
        <v>10.186</v>
      </c>
      <c r="P13" s="16">
        <f t="shared" si="1"/>
        <v>5.556</v>
      </c>
      <c r="Q13" s="14">
        <f t="shared" si="2"/>
        <v>254.65</v>
      </c>
      <c r="R13" s="21">
        <f t="shared" si="2"/>
        <v>138.9</v>
      </c>
    </row>
    <row r="14" spans="1:19" ht="21" x14ac:dyDescent="0.25">
      <c r="N14" s="16">
        <v>130</v>
      </c>
      <c r="O14" s="14">
        <f t="shared" si="0"/>
        <v>10.648999999999999</v>
      </c>
      <c r="P14" s="16">
        <f t="shared" si="1"/>
        <v>6.0189999999999992</v>
      </c>
      <c r="Q14" s="14">
        <f t="shared" si="2"/>
        <v>266.22499999999997</v>
      </c>
      <c r="R14" s="21">
        <f t="shared" si="2"/>
        <v>150.47499999999999</v>
      </c>
    </row>
    <row r="15" spans="1:19" ht="21" x14ac:dyDescent="0.25">
      <c r="N15" s="16">
        <v>140</v>
      </c>
      <c r="O15" s="14">
        <f t="shared" si="0"/>
        <v>11.112</v>
      </c>
      <c r="P15" s="16">
        <f t="shared" si="1"/>
        <v>6.4820000000000002</v>
      </c>
      <c r="Q15" s="14">
        <f t="shared" si="2"/>
        <v>277.8</v>
      </c>
      <c r="R15" s="21">
        <f t="shared" si="2"/>
        <v>162.05000000000001</v>
      </c>
    </row>
    <row r="16" spans="1:19" ht="21" x14ac:dyDescent="0.25">
      <c r="N16" s="16">
        <v>150</v>
      </c>
      <c r="O16" s="14">
        <f t="shared" si="0"/>
        <v>11.574999999999999</v>
      </c>
      <c r="P16" s="16">
        <f t="shared" si="1"/>
        <v>6.9449999999999994</v>
      </c>
      <c r="Q16" s="14">
        <f t="shared" si="2"/>
        <v>289.375</v>
      </c>
      <c r="R16" s="21">
        <f t="shared" si="2"/>
        <v>173.62499999999997</v>
      </c>
    </row>
    <row r="17" spans="1:18" ht="21" x14ac:dyDescent="0.25">
      <c r="N17" s="16">
        <v>200</v>
      </c>
      <c r="O17" s="14">
        <f t="shared" si="0"/>
        <v>13.89</v>
      </c>
      <c r="P17" s="16">
        <f t="shared" si="1"/>
        <v>9.2600000000000016</v>
      </c>
      <c r="Q17" s="14">
        <f t="shared" si="2"/>
        <v>347.25</v>
      </c>
      <c r="R17" s="21">
        <f t="shared" si="2"/>
        <v>231.50000000000003</v>
      </c>
    </row>
    <row r="18" spans="1:18" ht="16.5" thickBot="1" x14ac:dyDescent="0.3">
      <c r="R18" s="21"/>
    </row>
    <row r="19" spans="1:18" ht="51.75" thickTop="1" x14ac:dyDescent="0.25">
      <c r="A19" s="15" t="s">
        <v>101</v>
      </c>
      <c r="B19" s="15" t="s">
        <v>114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B20" s="15" t="s">
        <v>149</v>
      </c>
      <c r="D20" s="8">
        <v>0.3</v>
      </c>
      <c r="E20" s="10">
        <v>30</v>
      </c>
      <c r="F20" s="9">
        <f>E20*D22</f>
        <v>30</v>
      </c>
      <c r="G20" s="8">
        <v>12</v>
      </c>
      <c r="H20" s="7">
        <v>40</v>
      </c>
      <c r="I20" s="6">
        <v>1.25</v>
      </c>
      <c r="J20" s="5">
        <f>H20*I20</f>
        <v>50</v>
      </c>
      <c r="K20" s="2">
        <f>F20+J20</f>
        <v>80</v>
      </c>
      <c r="L20" s="4">
        <f>K28/G20</f>
        <v>8.5</v>
      </c>
      <c r="N20" s="16">
        <v>10</v>
      </c>
      <c r="O20" s="14">
        <f>($L$20)*((N20+100)/100)</f>
        <v>9.3500000000000014</v>
      </c>
      <c r="P20" s="16">
        <f>O20-$L$20</f>
        <v>0.85000000000000142</v>
      </c>
      <c r="Q20" s="14">
        <f>O20*$G$20</f>
        <v>112.20000000000002</v>
      </c>
      <c r="R20" s="21">
        <f>P20*$G$20</f>
        <v>10.200000000000017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10.199999999999999</v>
      </c>
      <c r="P21" s="16">
        <f t="shared" ref="P21:P35" si="4">O21-$L$20</f>
        <v>1.6999999999999993</v>
      </c>
      <c r="Q21" s="14">
        <f t="shared" ref="Q21:R35" si="5">O21*$G$20</f>
        <v>122.39999999999999</v>
      </c>
      <c r="R21" s="21">
        <f t="shared" si="5"/>
        <v>20.399999999999991</v>
      </c>
    </row>
    <row r="22" spans="1:18" ht="21.75" thickBot="1" x14ac:dyDescent="0.3">
      <c r="D22" s="12">
        <v>1</v>
      </c>
      <c r="K22" s="20">
        <v>20</v>
      </c>
      <c r="N22" s="16">
        <v>30</v>
      </c>
      <c r="O22" s="14">
        <f t="shared" si="3"/>
        <v>11.05</v>
      </c>
      <c r="P22" s="16">
        <f t="shared" si="4"/>
        <v>2.5500000000000007</v>
      </c>
      <c r="Q22" s="14">
        <f t="shared" si="5"/>
        <v>132.60000000000002</v>
      </c>
      <c r="R22" s="21">
        <f t="shared" si="5"/>
        <v>30.600000000000009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11.899999999999999</v>
      </c>
      <c r="P23" s="16">
        <f t="shared" si="4"/>
        <v>3.3999999999999986</v>
      </c>
      <c r="Q23" s="14">
        <f t="shared" si="5"/>
        <v>142.79999999999998</v>
      </c>
      <c r="R23" s="21">
        <f t="shared" si="5"/>
        <v>40.799999999999983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12.75</v>
      </c>
      <c r="P24" s="16">
        <f t="shared" si="4"/>
        <v>4.25</v>
      </c>
      <c r="Q24" s="14">
        <f t="shared" si="5"/>
        <v>153</v>
      </c>
      <c r="R24" s="21">
        <f t="shared" si="5"/>
        <v>51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13.600000000000001</v>
      </c>
      <c r="P25" s="16">
        <f t="shared" si="4"/>
        <v>5.1000000000000014</v>
      </c>
      <c r="Q25" s="14">
        <f t="shared" si="5"/>
        <v>163.20000000000002</v>
      </c>
      <c r="R25" s="21">
        <f t="shared" si="5"/>
        <v>61.200000000000017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14.45</v>
      </c>
      <c r="P26" s="16">
        <f t="shared" si="4"/>
        <v>5.9499999999999993</v>
      </c>
      <c r="Q26" s="14">
        <f t="shared" si="5"/>
        <v>173.39999999999998</v>
      </c>
      <c r="R26" s="21">
        <f t="shared" si="5"/>
        <v>71.399999999999991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15.3</v>
      </c>
      <c r="P27" s="16">
        <f t="shared" si="4"/>
        <v>6.8000000000000007</v>
      </c>
      <c r="Q27" s="14">
        <f t="shared" si="5"/>
        <v>183.60000000000002</v>
      </c>
      <c r="R27" s="21">
        <f t="shared" si="5"/>
        <v>81.600000000000009</v>
      </c>
    </row>
    <row r="28" spans="1:18" ht="21.75" thickBot="1" x14ac:dyDescent="0.3">
      <c r="K28" s="2">
        <f>K20+K22+K24+K26</f>
        <v>102</v>
      </c>
      <c r="N28" s="16">
        <v>90</v>
      </c>
      <c r="O28" s="14">
        <f t="shared" si="3"/>
        <v>16.149999999999999</v>
      </c>
      <c r="P28" s="16">
        <f t="shared" si="4"/>
        <v>7.6499999999999986</v>
      </c>
      <c r="Q28" s="14">
        <f t="shared" si="5"/>
        <v>193.79999999999998</v>
      </c>
      <c r="R28" s="21">
        <f t="shared" si="5"/>
        <v>91.799999999999983</v>
      </c>
    </row>
    <row r="29" spans="1:18" ht="21.75" thickTop="1" x14ac:dyDescent="0.25">
      <c r="N29" s="16">
        <v>100</v>
      </c>
      <c r="O29" s="14">
        <f t="shared" si="3"/>
        <v>17</v>
      </c>
      <c r="P29" s="16">
        <f t="shared" si="4"/>
        <v>8.5</v>
      </c>
      <c r="Q29" s="14">
        <f t="shared" si="5"/>
        <v>204</v>
      </c>
      <c r="R29" s="21">
        <f t="shared" si="5"/>
        <v>102</v>
      </c>
    </row>
    <row r="30" spans="1:18" ht="21" x14ac:dyDescent="0.25">
      <c r="N30" s="16">
        <v>110</v>
      </c>
      <c r="O30" s="14">
        <f t="shared" si="3"/>
        <v>17.850000000000001</v>
      </c>
      <c r="P30" s="16">
        <f t="shared" si="4"/>
        <v>9.3500000000000014</v>
      </c>
      <c r="Q30" s="14">
        <f t="shared" si="5"/>
        <v>214.20000000000002</v>
      </c>
      <c r="R30" s="21">
        <f t="shared" si="5"/>
        <v>112.20000000000002</v>
      </c>
    </row>
    <row r="31" spans="1:18" ht="21" x14ac:dyDescent="0.25">
      <c r="N31" s="16">
        <v>120</v>
      </c>
      <c r="O31" s="14">
        <f t="shared" si="3"/>
        <v>18.700000000000003</v>
      </c>
      <c r="P31" s="16">
        <f t="shared" si="4"/>
        <v>10.200000000000003</v>
      </c>
      <c r="Q31" s="14">
        <f t="shared" si="5"/>
        <v>224.40000000000003</v>
      </c>
      <c r="R31" s="21">
        <f t="shared" si="5"/>
        <v>122.40000000000003</v>
      </c>
    </row>
    <row r="32" spans="1:18" ht="21" x14ac:dyDescent="0.25">
      <c r="N32" s="16">
        <v>130</v>
      </c>
      <c r="O32" s="14">
        <f t="shared" si="3"/>
        <v>19.549999999999997</v>
      </c>
      <c r="P32" s="16">
        <f t="shared" si="4"/>
        <v>11.049999999999997</v>
      </c>
      <c r="Q32" s="14">
        <f t="shared" si="5"/>
        <v>234.59999999999997</v>
      </c>
      <c r="R32" s="21">
        <f t="shared" si="5"/>
        <v>132.59999999999997</v>
      </c>
    </row>
    <row r="33" spans="1:18" ht="21" x14ac:dyDescent="0.25">
      <c r="N33" s="16">
        <v>140</v>
      </c>
      <c r="O33" s="14">
        <f t="shared" si="3"/>
        <v>20.399999999999999</v>
      </c>
      <c r="P33" s="16">
        <f t="shared" si="4"/>
        <v>11.899999999999999</v>
      </c>
      <c r="Q33" s="14">
        <f t="shared" si="5"/>
        <v>244.79999999999998</v>
      </c>
      <c r="R33" s="21">
        <f t="shared" si="5"/>
        <v>142.79999999999998</v>
      </c>
    </row>
    <row r="34" spans="1:18" ht="21" x14ac:dyDescent="0.25">
      <c r="N34" s="16">
        <v>150</v>
      </c>
      <c r="O34" s="14">
        <f t="shared" si="3"/>
        <v>21.25</v>
      </c>
      <c r="P34" s="16">
        <f t="shared" si="4"/>
        <v>12.75</v>
      </c>
      <c r="Q34" s="14">
        <f t="shared" si="5"/>
        <v>255</v>
      </c>
      <c r="R34" s="21">
        <f t="shared" si="5"/>
        <v>153</v>
      </c>
    </row>
    <row r="35" spans="1:18" ht="21" x14ac:dyDescent="0.25">
      <c r="N35" s="16">
        <v>200</v>
      </c>
      <c r="O35" s="14">
        <f t="shared" si="3"/>
        <v>25.5</v>
      </c>
      <c r="P35" s="16">
        <f t="shared" si="4"/>
        <v>17</v>
      </c>
      <c r="Q35" s="14">
        <f t="shared" si="5"/>
        <v>306</v>
      </c>
      <c r="R35" s="21">
        <f t="shared" si="5"/>
        <v>204</v>
      </c>
    </row>
    <row r="36" spans="1:18" ht="16.5" thickBot="1" x14ac:dyDescent="0.3"/>
    <row r="37" spans="1:18" ht="51.75" thickTop="1" x14ac:dyDescent="0.25">
      <c r="A37" s="15" t="s">
        <v>101</v>
      </c>
      <c r="B37" s="15" t="s">
        <v>115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B38" s="15" t="s">
        <v>150</v>
      </c>
      <c r="D38" s="8">
        <v>0.3</v>
      </c>
      <c r="E38" s="10">
        <f>D42/D44</f>
        <v>33.333333333333336</v>
      </c>
      <c r="F38" s="9">
        <f>E38*D40</f>
        <v>33.333333333333336</v>
      </c>
      <c r="G38" s="8">
        <v>8</v>
      </c>
      <c r="H38" s="7">
        <v>33</v>
      </c>
      <c r="I38" s="6">
        <v>1.25</v>
      </c>
      <c r="J38" s="5">
        <f>H38*I38</f>
        <v>41.25</v>
      </c>
      <c r="K38" s="2">
        <f>F38+J38</f>
        <v>74.583333333333343</v>
      </c>
      <c r="L38" s="4">
        <f>K46/G38</f>
        <v>10.697916666666668</v>
      </c>
      <c r="N38" s="16">
        <v>10</v>
      </c>
      <c r="O38" s="14">
        <f>($L$38)*((N38+100)/100)</f>
        <v>11.767708333333335</v>
      </c>
      <c r="P38" s="16">
        <f>O38-$L$38</f>
        <v>1.0697916666666671</v>
      </c>
      <c r="Q38" s="14">
        <f>O38*$G$38</f>
        <v>94.14166666666668</v>
      </c>
      <c r="R38" s="21">
        <f>P38*$G$38</f>
        <v>8.5583333333333371</v>
      </c>
    </row>
    <row r="39" spans="1:18" ht="21.75" thickTop="1" x14ac:dyDescent="0.25">
      <c r="D39" s="11" t="s">
        <v>1</v>
      </c>
      <c r="K39" s="1" t="s">
        <v>10</v>
      </c>
      <c r="N39" s="16">
        <v>20</v>
      </c>
      <c r="O39" s="14">
        <f t="shared" ref="O39:O53" si="6">($L$38)*((N39+100)/100)</f>
        <v>12.8375</v>
      </c>
      <c r="P39" s="16">
        <f t="shared" ref="P39:P53" si="7">O39-$L$38</f>
        <v>2.1395833333333325</v>
      </c>
      <c r="Q39" s="14">
        <f t="shared" ref="Q39:R53" si="8">O39*$G$38</f>
        <v>102.7</v>
      </c>
      <c r="R39" s="21">
        <f t="shared" si="8"/>
        <v>17.11666666666666</v>
      </c>
    </row>
    <row r="40" spans="1:18" ht="21.75" thickBot="1" x14ac:dyDescent="0.3">
      <c r="D40" s="12">
        <v>1</v>
      </c>
      <c r="K40" s="20">
        <v>10</v>
      </c>
      <c r="N40" s="16">
        <v>30</v>
      </c>
      <c r="O40" s="14">
        <f t="shared" si="6"/>
        <v>13.907291666666669</v>
      </c>
      <c r="P40" s="16">
        <f t="shared" si="7"/>
        <v>3.2093750000000014</v>
      </c>
      <c r="Q40" s="14">
        <f t="shared" si="8"/>
        <v>111.25833333333335</v>
      </c>
      <c r="R40" s="21">
        <f t="shared" si="8"/>
        <v>25.675000000000011</v>
      </c>
    </row>
    <row r="41" spans="1:18" ht="21.75" thickTop="1" x14ac:dyDescent="0.25">
      <c r="D41" s="1" t="s">
        <v>3</v>
      </c>
      <c r="K41" s="1" t="s">
        <v>11</v>
      </c>
      <c r="N41" s="16">
        <v>40</v>
      </c>
      <c r="O41" s="14">
        <f t="shared" si="6"/>
        <v>14.977083333333335</v>
      </c>
      <c r="P41" s="16">
        <f t="shared" si="7"/>
        <v>4.2791666666666668</v>
      </c>
      <c r="Q41" s="14">
        <f t="shared" si="8"/>
        <v>119.81666666666668</v>
      </c>
      <c r="R41" s="21">
        <f t="shared" si="8"/>
        <v>34.233333333333334</v>
      </c>
    </row>
    <row r="42" spans="1:18" ht="21.75" thickBot="1" x14ac:dyDescent="0.3">
      <c r="D42" s="8">
        <v>100</v>
      </c>
      <c r="K42" s="20">
        <v>1</v>
      </c>
      <c r="N42" s="16">
        <v>50</v>
      </c>
      <c r="O42" s="14">
        <f t="shared" si="6"/>
        <v>16.046875</v>
      </c>
      <c r="P42" s="16">
        <f t="shared" si="7"/>
        <v>5.3489583333333321</v>
      </c>
      <c r="Q42" s="14">
        <f t="shared" si="8"/>
        <v>128.375</v>
      </c>
      <c r="R42" s="21">
        <f t="shared" si="8"/>
        <v>42.791666666666657</v>
      </c>
    </row>
    <row r="43" spans="1:18" ht="21.75" thickTop="1" x14ac:dyDescent="0.25">
      <c r="D43" s="11" t="s">
        <v>4</v>
      </c>
      <c r="K43" s="1" t="s">
        <v>12</v>
      </c>
      <c r="N43" s="16">
        <v>60</v>
      </c>
      <c r="O43" s="14">
        <f t="shared" si="6"/>
        <v>17.116666666666671</v>
      </c>
      <c r="P43" s="16">
        <f t="shared" si="7"/>
        <v>6.4187500000000028</v>
      </c>
      <c r="Q43" s="14">
        <f t="shared" si="8"/>
        <v>136.93333333333337</v>
      </c>
      <c r="R43" s="21">
        <f t="shared" si="8"/>
        <v>51.350000000000023</v>
      </c>
    </row>
    <row r="44" spans="1:18" ht="21.75" thickBot="1" x14ac:dyDescent="0.3">
      <c r="D44" s="12">
        <v>3</v>
      </c>
      <c r="K44" s="20"/>
      <c r="N44" s="16">
        <v>70</v>
      </c>
      <c r="O44" s="14">
        <f t="shared" si="6"/>
        <v>18.186458333333334</v>
      </c>
      <c r="P44" s="16">
        <f t="shared" si="7"/>
        <v>7.4885416666666664</v>
      </c>
      <c r="Q44" s="14">
        <f t="shared" si="8"/>
        <v>145.49166666666667</v>
      </c>
      <c r="R44" s="21">
        <f t="shared" si="8"/>
        <v>59.908333333333331</v>
      </c>
    </row>
    <row r="45" spans="1:18" ht="21.75" thickTop="1" x14ac:dyDescent="0.25">
      <c r="K45" s="1" t="s">
        <v>13</v>
      </c>
      <c r="N45" s="16">
        <v>80</v>
      </c>
      <c r="O45" s="14">
        <f t="shared" si="6"/>
        <v>19.256250000000001</v>
      </c>
      <c r="P45" s="16">
        <f t="shared" si="7"/>
        <v>8.5583333333333336</v>
      </c>
      <c r="Q45" s="14">
        <f t="shared" si="8"/>
        <v>154.05000000000001</v>
      </c>
      <c r="R45" s="21">
        <f t="shared" si="8"/>
        <v>68.466666666666669</v>
      </c>
    </row>
    <row r="46" spans="1:18" ht="21.75" thickBot="1" x14ac:dyDescent="0.3">
      <c r="K46" s="2">
        <f>K38+K40+K42+K44</f>
        <v>85.583333333333343</v>
      </c>
      <c r="N46" s="16">
        <v>90</v>
      </c>
      <c r="O46" s="14">
        <f t="shared" si="6"/>
        <v>20.326041666666669</v>
      </c>
      <c r="P46" s="16">
        <f t="shared" si="7"/>
        <v>9.6281250000000007</v>
      </c>
      <c r="Q46" s="14">
        <f t="shared" si="8"/>
        <v>162.60833333333335</v>
      </c>
      <c r="R46" s="21">
        <f t="shared" si="8"/>
        <v>77.025000000000006</v>
      </c>
    </row>
    <row r="47" spans="1:18" ht="21.75" thickTop="1" x14ac:dyDescent="0.25">
      <c r="N47" s="16">
        <v>100</v>
      </c>
      <c r="O47" s="14">
        <f t="shared" si="6"/>
        <v>21.395833333333336</v>
      </c>
      <c r="P47" s="16">
        <f t="shared" si="7"/>
        <v>10.697916666666668</v>
      </c>
      <c r="Q47" s="14">
        <f t="shared" si="8"/>
        <v>171.16666666666669</v>
      </c>
      <c r="R47" s="21">
        <f t="shared" si="8"/>
        <v>85.583333333333343</v>
      </c>
    </row>
    <row r="48" spans="1:18" ht="21" x14ac:dyDescent="0.25">
      <c r="N48" s="16">
        <v>110</v>
      </c>
      <c r="O48" s="14">
        <f t="shared" si="6"/>
        <v>22.465625000000003</v>
      </c>
      <c r="P48" s="16">
        <f t="shared" si="7"/>
        <v>11.767708333333335</v>
      </c>
      <c r="Q48" s="14">
        <f t="shared" si="8"/>
        <v>179.72500000000002</v>
      </c>
      <c r="R48" s="21">
        <f t="shared" si="8"/>
        <v>94.14166666666668</v>
      </c>
    </row>
    <row r="49" spans="1:18" ht="21" x14ac:dyDescent="0.25">
      <c r="N49" s="16">
        <v>120</v>
      </c>
      <c r="O49" s="14">
        <f t="shared" si="6"/>
        <v>23.53541666666667</v>
      </c>
      <c r="P49" s="16">
        <f t="shared" si="7"/>
        <v>12.837500000000002</v>
      </c>
      <c r="Q49" s="14">
        <f t="shared" si="8"/>
        <v>188.28333333333336</v>
      </c>
      <c r="R49" s="21">
        <f t="shared" si="8"/>
        <v>102.70000000000002</v>
      </c>
    </row>
    <row r="50" spans="1:18" ht="21" x14ac:dyDescent="0.25">
      <c r="N50" s="16">
        <v>130</v>
      </c>
      <c r="O50" s="14">
        <f t="shared" si="6"/>
        <v>24.605208333333334</v>
      </c>
      <c r="P50" s="16">
        <f t="shared" si="7"/>
        <v>13.907291666666666</v>
      </c>
      <c r="Q50" s="14">
        <f t="shared" si="8"/>
        <v>196.84166666666667</v>
      </c>
      <c r="R50" s="21">
        <f t="shared" si="8"/>
        <v>111.25833333333333</v>
      </c>
    </row>
    <row r="51" spans="1:18" ht="21" x14ac:dyDescent="0.25">
      <c r="N51" s="16">
        <v>140</v>
      </c>
      <c r="O51" s="14">
        <f t="shared" si="6"/>
        <v>25.675000000000001</v>
      </c>
      <c r="P51" s="16">
        <f t="shared" si="7"/>
        <v>14.977083333333333</v>
      </c>
      <c r="Q51" s="14">
        <f t="shared" si="8"/>
        <v>205.4</v>
      </c>
      <c r="R51" s="21">
        <f t="shared" si="8"/>
        <v>119.81666666666666</v>
      </c>
    </row>
    <row r="52" spans="1:18" ht="21" x14ac:dyDescent="0.25">
      <c r="N52" s="16">
        <v>150</v>
      </c>
      <c r="O52" s="14">
        <f t="shared" si="6"/>
        <v>26.744791666666671</v>
      </c>
      <c r="P52" s="16">
        <f t="shared" si="7"/>
        <v>16.046875000000004</v>
      </c>
      <c r="Q52" s="14">
        <f t="shared" si="8"/>
        <v>213.95833333333337</v>
      </c>
      <c r="R52" s="21">
        <f t="shared" si="8"/>
        <v>128.37500000000003</v>
      </c>
    </row>
    <row r="53" spans="1:18" ht="21" x14ac:dyDescent="0.25">
      <c r="N53" s="16">
        <v>200</v>
      </c>
      <c r="O53" s="14">
        <f t="shared" si="6"/>
        <v>32.09375</v>
      </c>
      <c r="P53" s="16">
        <f t="shared" si="7"/>
        <v>21.395833333333332</v>
      </c>
      <c r="Q53" s="14">
        <f t="shared" si="8"/>
        <v>256.75</v>
      </c>
      <c r="R53" s="21">
        <f t="shared" si="8"/>
        <v>171.16666666666666</v>
      </c>
    </row>
    <row r="54" spans="1:18" ht="16.5" thickBot="1" x14ac:dyDescent="0.3"/>
    <row r="55" spans="1:18" ht="51.75" thickTop="1" x14ac:dyDescent="0.25">
      <c r="A55" s="15" t="s">
        <v>101</v>
      </c>
      <c r="B55" s="15" t="s">
        <v>116</v>
      </c>
      <c r="D55" s="1" t="s">
        <v>0</v>
      </c>
      <c r="E55" s="1" t="s">
        <v>8</v>
      </c>
      <c r="F55" s="1" t="s">
        <v>2</v>
      </c>
      <c r="G55" s="1" t="s">
        <v>15</v>
      </c>
      <c r="H55" s="1" t="s">
        <v>5</v>
      </c>
      <c r="I55" s="1" t="s">
        <v>6</v>
      </c>
      <c r="J55" s="1" t="s">
        <v>7</v>
      </c>
      <c r="K55" s="1" t="s">
        <v>9</v>
      </c>
      <c r="L55" s="3" t="s">
        <v>14</v>
      </c>
      <c r="N55" s="13" t="s">
        <v>16</v>
      </c>
      <c r="O55" s="13" t="s">
        <v>17</v>
      </c>
      <c r="P55" s="13" t="s">
        <v>18</v>
      </c>
      <c r="Q55" s="13" t="s">
        <v>27</v>
      </c>
      <c r="R55" s="13" t="s">
        <v>26</v>
      </c>
    </row>
    <row r="56" spans="1:18" ht="21.75" thickBot="1" x14ac:dyDescent="0.3">
      <c r="B56" s="15" t="s">
        <v>151</v>
      </c>
      <c r="D56" s="8">
        <v>0.3</v>
      </c>
      <c r="E56" s="10">
        <f>D60/D62</f>
        <v>33.333333333333336</v>
      </c>
      <c r="F56" s="9">
        <f>E56*D58</f>
        <v>33.333333333333336</v>
      </c>
      <c r="G56" s="8">
        <v>5</v>
      </c>
      <c r="H56" s="7">
        <v>26</v>
      </c>
      <c r="I56" s="6">
        <v>1.25</v>
      </c>
      <c r="J56" s="5">
        <f>H56*I56</f>
        <v>32.5</v>
      </c>
      <c r="K56" s="2">
        <f>F56+J56</f>
        <v>65.833333333333343</v>
      </c>
      <c r="L56" s="4">
        <f>K64/G56</f>
        <v>14.766666666666669</v>
      </c>
      <c r="N56" s="16">
        <v>10</v>
      </c>
      <c r="O56" s="14">
        <f>($L$56)*((N56+100)/100)</f>
        <v>16.243333333333336</v>
      </c>
      <c r="P56" s="16">
        <f>O56-$L$56</f>
        <v>1.4766666666666666</v>
      </c>
      <c r="Q56" s="14">
        <f>O56*$G$56</f>
        <v>81.216666666666683</v>
      </c>
      <c r="R56" s="21">
        <f>P56*$G$56</f>
        <v>7.3833333333333329</v>
      </c>
    </row>
    <row r="57" spans="1:18" ht="21.75" thickTop="1" x14ac:dyDescent="0.25">
      <c r="D57" s="11" t="s">
        <v>1</v>
      </c>
      <c r="K57" s="1" t="s">
        <v>10</v>
      </c>
      <c r="N57" s="16">
        <v>20</v>
      </c>
      <c r="O57" s="14">
        <f t="shared" ref="O57:O71" si="9">($L$56)*((N57+100)/100)</f>
        <v>17.720000000000002</v>
      </c>
      <c r="P57" s="16">
        <f t="shared" ref="P57:P71" si="10">O57-$L$56</f>
        <v>2.9533333333333331</v>
      </c>
      <c r="Q57" s="14">
        <f t="shared" ref="Q57:Q71" si="11">O57*$G$56</f>
        <v>88.600000000000009</v>
      </c>
      <c r="R57" s="21">
        <f t="shared" ref="R57:R71" si="12">P57*$G$56</f>
        <v>14.766666666666666</v>
      </c>
    </row>
    <row r="58" spans="1:18" ht="21.75" thickBot="1" x14ac:dyDescent="0.3">
      <c r="D58" s="12">
        <v>1</v>
      </c>
      <c r="K58" s="20">
        <v>7</v>
      </c>
      <c r="N58" s="16">
        <v>30</v>
      </c>
      <c r="O58" s="14">
        <f t="shared" si="9"/>
        <v>19.196666666666669</v>
      </c>
      <c r="P58" s="16">
        <f t="shared" si="10"/>
        <v>4.43</v>
      </c>
      <c r="Q58" s="14">
        <f t="shared" si="11"/>
        <v>95.983333333333348</v>
      </c>
      <c r="R58" s="21">
        <f t="shared" si="12"/>
        <v>22.15</v>
      </c>
    </row>
    <row r="59" spans="1:18" ht="21.75" thickTop="1" x14ac:dyDescent="0.25">
      <c r="D59" s="1" t="s">
        <v>3</v>
      </c>
      <c r="K59" s="1" t="s">
        <v>11</v>
      </c>
      <c r="N59" s="16">
        <v>40</v>
      </c>
      <c r="O59" s="14">
        <f t="shared" si="9"/>
        <v>20.673333333333336</v>
      </c>
      <c r="P59" s="16">
        <f t="shared" si="10"/>
        <v>5.9066666666666663</v>
      </c>
      <c r="Q59" s="14">
        <f t="shared" si="11"/>
        <v>103.36666666666667</v>
      </c>
      <c r="R59" s="21">
        <f t="shared" si="12"/>
        <v>29.533333333333331</v>
      </c>
    </row>
    <row r="60" spans="1:18" ht="21.75" thickBot="1" x14ac:dyDescent="0.3">
      <c r="D60" s="8">
        <v>100</v>
      </c>
      <c r="K60" s="20">
        <v>1</v>
      </c>
      <c r="N60" s="16">
        <v>50</v>
      </c>
      <c r="O60" s="14">
        <f t="shared" si="9"/>
        <v>22.150000000000006</v>
      </c>
      <c r="P60" s="16">
        <f t="shared" si="10"/>
        <v>7.3833333333333364</v>
      </c>
      <c r="Q60" s="14">
        <f t="shared" si="11"/>
        <v>110.75000000000003</v>
      </c>
      <c r="R60" s="21">
        <f t="shared" si="12"/>
        <v>36.916666666666686</v>
      </c>
    </row>
    <row r="61" spans="1:18" ht="21.75" thickTop="1" x14ac:dyDescent="0.25">
      <c r="D61" s="11" t="s">
        <v>4</v>
      </c>
      <c r="K61" s="1" t="s">
        <v>12</v>
      </c>
      <c r="N61" s="16">
        <v>60</v>
      </c>
      <c r="O61" s="14">
        <f t="shared" si="9"/>
        <v>23.626666666666672</v>
      </c>
      <c r="P61" s="16">
        <f t="shared" si="10"/>
        <v>8.860000000000003</v>
      </c>
      <c r="Q61" s="14">
        <f t="shared" si="11"/>
        <v>118.13333333333335</v>
      </c>
      <c r="R61" s="21">
        <f t="shared" si="12"/>
        <v>44.300000000000011</v>
      </c>
    </row>
    <row r="62" spans="1:18" ht="21.75" thickBot="1" x14ac:dyDescent="0.3">
      <c r="D62" s="12">
        <v>3</v>
      </c>
      <c r="K62" s="20"/>
      <c r="N62" s="16">
        <v>70</v>
      </c>
      <c r="O62" s="14">
        <f t="shared" si="9"/>
        <v>25.103333333333339</v>
      </c>
      <c r="P62" s="16">
        <f t="shared" si="10"/>
        <v>10.33666666666667</v>
      </c>
      <c r="Q62" s="14">
        <f t="shared" si="11"/>
        <v>125.51666666666669</v>
      </c>
      <c r="R62" s="21">
        <f t="shared" si="12"/>
        <v>51.683333333333351</v>
      </c>
    </row>
    <row r="63" spans="1:18" ht="21.75" thickTop="1" x14ac:dyDescent="0.25">
      <c r="K63" s="1" t="s">
        <v>13</v>
      </c>
      <c r="N63" s="16">
        <v>80</v>
      </c>
      <c r="O63" s="14">
        <f t="shared" si="9"/>
        <v>26.580000000000005</v>
      </c>
      <c r="P63" s="16">
        <f t="shared" si="10"/>
        <v>11.813333333333336</v>
      </c>
      <c r="Q63" s="14">
        <f t="shared" si="11"/>
        <v>132.90000000000003</v>
      </c>
      <c r="R63" s="21">
        <f t="shared" si="12"/>
        <v>59.066666666666677</v>
      </c>
    </row>
    <row r="64" spans="1:18" ht="21.75" thickBot="1" x14ac:dyDescent="0.3">
      <c r="K64" s="2">
        <f>K56+K58+K60+K62</f>
        <v>73.833333333333343</v>
      </c>
      <c r="N64" s="16">
        <v>90</v>
      </c>
      <c r="O64" s="14">
        <f t="shared" si="9"/>
        <v>28.056666666666672</v>
      </c>
      <c r="P64" s="16">
        <f t="shared" si="10"/>
        <v>13.290000000000003</v>
      </c>
      <c r="Q64" s="14">
        <f t="shared" si="11"/>
        <v>140.28333333333336</v>
      </c>
      <c r="R64" s="21">
        <f t="shared" si="12"/>
        <v>66.450000000000017</v>
      </c>
    </row>
    <row r="65" spans="1:18" ht="21.75" thickTop="1" x14ac:dyDescent="0.25">
      <c r="N65" s="16">
        <v>100</v>
      </c>
      <c r="O65" s="14">
        <f t="shared" si="9"/>
        <v>29.533333333333339</v>
      </c>
      <c r="P65" s="16">
        <f t="shared" si="10"/>
        <v>14.766666666666669</v>
      </c>
      <c r="Q65" s="14">
        <f t="shared" si="11"/>
        <v>147.66666666666669</v>
      </c>
      <c r="R65" s="21">
        <f t="shared" si="12"/>
        <v>73.833333333333343</v>
      </c>
    </row>
    <row r="66" spans="1:18" ht="21" x14ac:dyDescent="0.25">
      <c r="N66" s="16">
        <v>110</v>
      </c>
      <c r="O66" s="14">
        <f t="shared" si="9"/>
        <v>31.010000000000005</v>
      </c>
      <c r="P66" s="16">
        <f t="shared" si="10"/>
        <v>16.243333333333336</v>
      </c>
      <c r="Q66" s="14">
        <f t="shared" si="11"/>
        <v>155.05000000000001</v>
      </c>
      <c r="R66" s="21">
        <f t="shared" si="12"/>
        <v>81.216666666666683</v>
      </c>
    </row>
    <row r="67" spans="1:18" ht="21" x14ac:dyDescent="0.25">
      <c r="N67" s="16">
        <v>120</v>
      </c>
      <c r="O67" s="14">
        <f t="shared" si="9"/>
        <v>32.486666666666672</v>
      </c>
      <c r="P67" s="16">
        <f t="shared" si="10"/>
        <v>17.720000000000002</v>
      </c>
      <c r="Q67" s="14">
        <f t="shared" si="11"/>
        <v>162.43333333333337</v>
      </c>
      <c r="R67" s="21">
        <f t="shared" si="12"/>
        <v>88.600000000000009</v>
      </c>
    </row>
    <row r="68" spans="1:18" ht="21" x14ac:dyDescent="0.25">
      <c r="N68" s="16">
        <v>130</v>
      </c>
      <c r="O68" s="14">
        <f t="shared" si="9"/>
        <v>33.963333333333338</v>
      </c>
      <c r="P68" s="16">
        <f t="shared" si="10"/>
        <v>19.196666666666669</v>
      </c>
      <c r="Q68" s="14">
        <f t="shared" si="11"/>
        <v>169.81666666666669</v>
      </c>
      <c r="R68" s="21">
        <f t="shared" si="12"/>
        <v>95.983333333333348</v>
      </c>
    </row>
    <row r="69" spans="1:18" ht="21" x14ac:dyDescent="0.25">
      <c r="N69" s="16">
        <v>140</v>
      </c>
      <c r="O69" s="14">
        <f t="shared" si="9"/>
        <v>35.440000000000005</v>
      </c>
      <c r="P69" s="16">
        <f t="shared" si="10"/>
        <v>20.673333333333336</v>
      </c>
      <c r="Q69" s="14">
        <f t="shared" si="11"/>
        <v>177.20000000000002</v>
      </c>
      <c r="R69" s="21">
        <f t="shared" si="12"/>
        <v>103.36666666666667</v>
      </c>
    </row>
    <row r="70" spans="1:18" ht="21" x14ac:dyDescent="0.25">
      <c r="N70" s="16">
        <v>150</v>
      </c>
      <c r="O70" s="14">
        <f t="shared" si="9"/>
        <v>36.916666666666671</v>
      </c>
      <c r="P70" s="16">
        <f t="shared" si="10"/>
        <v>22.150000000000002</v>
      </c>
      <c r="Q70" s="14">
        <f t="shared" si="11"/>
        <v>184.58333333333337</v>
      </c>
      <c r="R70" s="21">
        <f t="shared" si="12"/>
        <v>110.75000000000001</v>
      </c>
    </row>
    <row r="71" spans="1:18" ht="21" x14ac:dyDescent="0.25">
      <c r="N71" s="16">
        <v>200</v>
      </c>
      <c r="O71" s="14">
        <f t="shared" si="9"/>
        <v>44.300000000000011</v>
      </c>
      <c r="P71" s="16">
        <f t="shared" si="10"/>
        <v>29.533333333333342</v>
      </c>
      <c r="Q71" s="14">
        <f t="shared" si="11"/>
        <v>221.50000000000006</v>
      </c>
      <c r="R71" s="21">
        <f t="shared" si="12"/>
        <v>147.66666666666671</v>
      </c>
    </row>
    <row r="72" spans="1:18" ht="16.5" thickBot="1" x14ac:dyDescent="0.3"/>
    <row r="73" spans="1:18" ht="51.75" thickTop="1" x14ac:dyDescent="0.25">
      <c r="A73" s="15" t="s">
        <v>101</v>
      </c>
      <c r="B73" s="15" t="s">
        <v>117</v>
      </c>
      <c r="D73" s="1" t="s">
        <v>0</v>
      </c>
      <c r="E73" s="1" t="s">
        <v>8</v>
      </c>
      <c r="F73" s="1" t="s">
        <v>2</v>
      </c>
      <c r="G73" s="1" t="s">
        <v>15</v>
      </c>
      <c r="H73" s="1" t="s">
        <v>5</v>
      </c>
      <c r="I73" s="1" t="s">
        <v>6</v>
      </c>
      <c r="J73" s="1" t="s">
        <v>7</v>
      </c>
      <c r="K73" s="1" t="s">
        <v>9</v>
      </c>
      <c r="L73" s="3" t="s">
        <v>14</v>
      </c>
      <c r="N73" s="13" t="s">
        <v>16</v>
      </c>
      <c r="O73" s="13" t="s">
        <v>17</v>
      </c>
      <c r="P73" s="13" t="s">
        <v>18</v>
      </c>
      <c r="Q73" s="13" t="s">
        <v>27</v>
      </c>
      <c r="R73" s="13" t="s">
        <v>26</v>
      </c>
    </row>
    <row r="74" spans="1:18" ht="21.75" thickBot="1" x14ac:dyDescent="0.3">
      <c r="B74" s="15" t="s">
        <v>152</v>
      </c>
      <c r="D74" s="8">
        <v>0.3</v>
      </c>
      <c r="E74" s="10">
        <f>D78/D80</f>
        <v>33.333333333333336</v>
      </c>
      <c r="F74" s="9">
        <f>E74*D76</f>
        <v>33.333333333333336</v>
      </c>
      <c r="G74" s="8">
        <v>4</v>
      </c>
      <c r="H74" s="7">
        <v>25</v>
      </c>
      <c r="I74" s="6">
        <v>1.25</v>
      </c>
      <c r="J74" s="5">
        <f>H74*I74</f>
        <v>31.25</v>
      </c>
      <c r="K74" s="2">
        <f>F74+J74</f>
        <v>64.583333333333343</v>
      </c>
      <c r="L74" s="4">
        <f>K82/G74</f>
        <v>17.895833333333336</v>
      </c>
      <c r="N74" s="16">
        <v>10</v>
      </c>
      <c r="O74" s="14">
        <f>($L$74)*((N74+100)/100)</f>
        <v>19.685416666666672</v>
      </c>
      <c r="P74" s="16">
        <f>O74-$L$74</f>
        <v>1.7895833333333364</v>
      </c>
      <c r="Q74" s="14">
        <f>O74*$G$74</f>
        <v>78.741666666666688</v>
      </c>
      <c r="R74" s="21">
        <f>P74*$G$74</f>
        <v>7.1583333333333456</v>
      </c>
    </row>
    <row r="75" spans="1:18" ht="21.75" thickTop="1" x14ac:dyDescent="0.25">
      <c r="D75" s="11" t="s">
        <v>1</v>
      </c>
      <c r="K75" s="1" t="s">
        <v>10</v>
      </c>
      <c r="N75" s="16">
        <v>20</v>
      </c>
      <c r="O75" s="14">
        <f t="shared" ref="O75:O89" si="13">($L$74)*((N75+100)/100)</f>
        <v>21.475000000000001</v>
      </c>
      <c r="P75" s="16">
        <f t="shared" ref="P75:P89" si="14">O75-$L$74</f>
        <v>3.5791666666666657</v>
      </c>
      <c r="Q75" s="14">
        <f t="shared" ref="Q75:Q89" si="15">O75*$G$74</f>
        <v>85.9</v>
      </c>
      <c r="R75" s="21">
        <f t="shared" ref="R75:R89" si="16">P75*$G$74</f>
        <v>14.316666666666663</v>
      </c>
    </row>
    <row r="76" spans="1:18" ht="21.75" thickBot="1" x14ac:dyDescent="0.3">
      <c r="D76" s="12">
        <v>1</v>
      </c>
      <c r="K76" s="20">
        <v>6</v>
      </c>
      <c r="N76" s="16">
        <v>30</v>
      </c>
      <c r="O76" s="14">
        <f t="shared" si="13"/>
        <v>23.264583333333338</v>
      </c>
      <c r="P76" s="16">
        <f t="shared" si="14"/>
        <v>5.3687500000000021</v>
      </c>
      <c r="Q76" s="14">
        <f t="shared" si="15"/>
        <v>93.058333333333351</v>
      </c>
      <c r="R76" s="21">
        <f t="shared" si="16"/>
        <v>21.475000000000009</v>
      </c>
    </row>
    <row r="77" spans="1:18" ht="21.75" thickTop="1" x14ac:dyDescent="0.25">
      <c r="D77" s="1" t="s">
        <v>3</v>
      </c>
      <c r="K77" s="1" t="s">
        <v>11</v>
      </c>
      <c r="N77" s="16">
        <v>40</v>
      </c>
      <c r="O77" s="14">
        <f t="shared" si="13"/>
        <v>25.054166666666667</v>
      </c>
      <c r="P77" s="16">
        <f t="shared" si="14"/>
        <v>7.1583333333333314</v>
      </c>
      <c r="Q77" s="14">
        <f t="shared" si="15"/>
        <v>100.21666666666667</v>
      </c>
      <c r="R77" s="21">
        <f t="shared" si="16"/>
        <v>28.633333333333326</v>
      </c>
    </row>
    <row r="78" spans="1:18" ht="21.75" thickBot="1" x14ac:dyDescent="0.3">
      <c r="D78" s="8">
        <v>100</v>
      </c>
      <c r="K78" s="20">
        <v>1</v>
      </c>
      <c r="N78" s="16">
        <v>50</v>
      </c>
      <c r="O78" s="14">
        <f t="shared" si="13"/>
        <v>26.843750000000004</v>
      </c>
      <c r="P78" s="16">
        <f t="shared" si="14"/>
        <v>8.9479166666666679</v>
      </c>
      <c r="Q78" s="14">
        <f t="shared" si="15"/>
        <v>107.37500000000001</v>
      </c>
      <c r="R78" s="21">
        <f t="shared" si="16"/>
        <v>35.791666666666671</v>
      </c>
    </row>
    <row r="79" spans="1:18" ht="21.75" thickTop="1" x14ac:dyDescent="0.25">
      <c r="D79" s="11" t="s">
        <v>4</v>
      </c>
      <c r="K79" s="1" t="s">
        <v>12</v>
      </c>
      <c r="N79" s="16">
        <v>60</v>
      </c>
      <c r="O79" s="14">
        <f t="shared" si="13"/>
        <v>28.63333333333334</v>
      </c>
      <c r="P79" s="16">
        <f t="shared" si="14"/>
        <v>10.737500000000004</v>
      </c>
      <c r="Q79" s="14">
        <f t="shared" si="15"/>
        <v>114.53333333333336</v>
      </c>
      <c r="R79" s="21">
        <f t="shared" si="16"/>
        <v>42.950000000000017</v>
      </c>
    </row>
    <row r="80" spans="1:18" ht="21.75" thickBot="1" x14ac:dyDescent="0.3">
      <c r="D80" s="12">
        <v>3</v>
      </c>
      <c r="K80" s="20"/>
      <c r="N80" s="16">
        <v>70</v>
      </c>
      <c r="O80" s="14">
        <f t="shared" si="13"/>
        <v>30.422916666666669</v>
      </c>
      <c r="P80" s="16">
        <f t="shared" si="14"/>
        <v>12.527083333333334</v>
      </c>
      <c r="Q80" s="14">
        <f t="shared" si="15"/>
        <v>121.69166666666668</v>
      </c>
      <c r="R80" s="21">
        <f t="shared" si="16"/>
        <v>50.108333333333334</v>
      </c>
    </row>
    <row r="81" spans="1:18" ht="21.75" thickTop="1" x14ac:dyDescent="0.25">
      <c r="K81" s="1" t="s">
        <v>13</v>
      </c>
      <c r="N81" s="16">
        <v>80</v>
      </c>
      <c r="O81" s="14">
        <f t="shared" si="13"/>
        <v>32.212500000000006</v>
      </c>
      <c r="P81" s="16">
        <f t="shared" si="14"/>
        <v>14.31666666666667</v>
      </c>
      <c r="Q81" s="14">
        <f t="shared" si="15"/>
        <v>128.85000000000002</v>
      </c>
      <c r="R81" s="21">
        <f t="shared" si="16"/>
        <v>57.26666666666668</v>
      </c>
    </row>
    <row r="82" spans="1:18" ht="21.75" thickBot="1" x14ac:dyDescent="0.3">
      <c r="K82" s="2">
        <f>K74+K76+K78+K80</f>
        <v>71.583333333333343</v>
      </c>
      <c r="N82" s="16">
        <v>90</v>
      </c>
      <c r="O82" s="14">
        <f t="shared" si="13"/>
        <v>34.002083333333339</v>
      </c>
      <c r="P82" s="16">
        <f t="shared" si="14"/>
        <v>16.106250000000003</v>
      </c>
      <c r="Q82" s="14">
        <f t="shared" si="15"/>
        <v>136.00833333333335</v>
      </c>
      <c r="R82" s="21">
        <f t="shared" si="16"/>
        <v>64.425000000000011</v>
      </c>
    </row>
    <row r="83" spans="1:18" ht="21.75" thickTop="1" x14ac:dyDescent="0.25">
      <c r="N83" s="16">
        <v>100</v>
      </c>
      <c r="O83" s="14">
        <f t="shared" si="13"/>
        <v>35.791666666666671</v>
      </c>
      <c r="P83" s="16">
        <f t="shared" si="14"/>
        <v>17.895833333333336</v>
      </c>
      <c r="Q83" s="14">
        <f t="shared" si="15"/>
        <v>143.16666666666669</v>
      </c>
      <c r="R83" s="21">
        <f t="shared" si="16"/>
        <v>71.583333333333343</v>
      </c>
    </row>
    <row r="84" spans="1:18" ht="21" x14ac:dyDescent="0.25">
      <c r="N84" s="16">
        <v>110</v>
      </c>
      <c r="O84" s="14">
        <f t="shared" si="13"/>
        <v>37.581250000000004</v>
      </c>
      <c r="P84" s="16">
        <f t="shared" si="14"/>
        <v>19.685416666666669</v>
      </c>
      <c r="Q84" s="14">
        <f t="shared" si="15"/>
        <v>150.32500000000002</v>
      </c>
      <c r="R84" s="21">
        <f t="shared" si="16"/>
        <v>78.741666666666674</v>
      </c>
    </row>
    <row r="85" spans="1:18" ht="21" x14ac:dyDescent="0.25">
      <c r="N85" s="16">
        <v>120</v>
      </c>
      <c r="O85" s="14">
        <f t="shared" si="13"/>
        <v>39.370833333333344</v>
      </c>
      <c r="P85" s="16">
        <f t="shared" si="14"/>
        <v>21.475000000000009</v>
      </c>
      <c r="Q85" s="14">
        <f t="shared" si="15"/>
        <v>157.48333333333338</v>
      </c>
      <c r="R85" s="21">
        <f t="shared" si="16"/>
        <v>85.900000000000034</v>
      </c>
    </row>
    <row r="86" spans="1:18" ht="21" x14ac:dyDescent="0.25">
      <c r="N86" s="16">
        <v>130</v>
      </c>
      <c r="O86" s="14">
        <f t="shared" si="13"/>
        <v>41.16041666666667</v>
      </c>
      <c r="P86" s="16">
        <f t="shared" si="14"/>
        <v>23.264583333333334</v>
      </c>
      <c r="Q86" s="14">
        <f t="shared" si="15"/>
        <v>164.64166666666668</v>
      </c>
      <c r="R86" s="21">
        <f t="shared" si="16"/>
        <v>93.058333333333337</v>
      </c>
    </row>
    <row r="87" spans="1:18" ht="21" x14ac:dyDescent="0.25">
      <c r="N87" s="16">
        <v>140</v>
      </c>
      <c r="O87" s="14">
        <f t="shared" si="13"/>
        <v>42.95</v>
      </c>
      <c r="P87" s="16">
        <f t="shared" si="14"/>
        <v>25.054166666666667</v>
      </c>
      <c r="Q87" s="14">
        <f t="shared" si="15"/>
        <v>171.8</v>
      </c>
      <c r="R87" s="21">
        <f t="shared" si="16"/>
        <v>100.21666666666667</v>
      </c>
    </row>
    <row r="88" spans="1:18" ht="21" x14ac:dyDescent="0.25">
      <c r="N88" s="16">
        <v>150</v>
      </c>
      <c r="O88" s="14">
        <f t="shared" si="13"/>
        <v>44.739583333333343</v>
      </c>
      <c r="P88" s="16">
        <f t="shared" si="14"/>
        <v>26.843750000000007</v>
      </c>
      <c r="Q88" s="14">
        <f t="shared" si="15"/>
        <v>178.95833333333337</v>
      </c>
      <c r="R88" s="21">
        <f t="shared" si="16"/>
        <v>107.37500000000003</v>
      </c>
    </row>
    <row r="89" spans="1:18" ht="21" x14ac:dyDescent="0.25">
      <c r="N89" s="16">
        <v>200</v>
      </c>
      <c r="O89" s="14">
        <f t="shared" si="13"/>
        <v>53.687500000000007</v>
      </c>
      <c r="P89" s="16">
        <f t="shared" si="14"/>
        <v>35.791666666666671</v>
      </c>
      <c r="Q89" s="14">
        <f t="shared" si="15"/>
        <v>214.75000000000003</v>
      </c>
      <c r="R89" s="21">
        <f t="shared" si="16"/>
        <v>143.16666666666669</v>
      </c>
    </row>
    <row r="90" spans="1:18" ht="16.5" thickBot="1" x14ac:dyDescent="0.3"/>
    <row r="91" spans="1:18" ht="51.75" thickTop="1" x14ac:dyDescent="0.25">
      <c r="A91" s="15" t="s">
        <v>101</v>
      </c>
      <c r="B91" s="15" t="s">
        <v>118</v>
      </c>
      <c r="D91" s="1" t="s">
        <v>0</v>
      </c>
      <c r="E91" s="1" t="s">
        <v>8</v>
      </c>
      <c r="F91" s="1" t="s">
        <v>2</v>
      </c>
      <c r="G91" s="1" t="s">
        <v>15</v>
      </c>
      <c r="H91" s="1" t="s">
        <v>5</v>
      </c>
      <c r="I91" s="1" t="s">
        <v>6</v>
      </c>
      <c r="J91" s="1" t="s">
        <v>7</v>
      </c>
      <c r="K91" s="1" t="s">
        <v>9</v>
      </c>
      <c r="L91" s="3" t="s">
        <v>14</v>
      </c>
      <c r="N91" s="13" t="s">
        <v>16</v>
      </c>
      <c r="O91" s="13" t="s">
        <v>17</v>
      </c>
      <c r="P91" s="13" t="s">
        <v>18</v>
      </c>
      <c r="Q91" s="13" t="s">
        <v>27</v>
      </c>
      <c r="R91" s="13" t="s">
        <v>26</v>
      </c>
    </row>
    <row r="92" spans="1:18" ht="21.75" thickBot="1" x14ac:dyDescent="0.3">
      <c r="B92" s="15" t="s">
        <v>153</v>
      </c>
      <c r="D92" s="8">
        <v>0.3</v>
      </c>
      <c r="E92" s="10">
        <f>D96/D98</f>
        <v>33.333333333333336</v>
      </c>
      <c r="F92" s="9">
        <f>E92*D94</f>
        <v>33.333333333333336</v>
      </c>
      <c r="G92" s="8">
        <v>2</v>
      </c>
      <c r="H92" s="7">
        <v>15</v>
      </c>
      <c r="I92" s="6">
        <v>1.25</v>
      </c>
      <c r="J92" s="5">
        <f>H92*I92</f>
        <v>18.75</v>
      </c>
      <c r="K92" s="2">
        <f>F92+J92</f>
        <v>52.083333333333336</v>
      </c>
      <c r="L92" s="4">
        <f>K100/G92</f>
        <v>28.541666666666668</v>
      </c>
      <c r="N92" s="16">
        <v>10</v>
      </c>
      <c r="O92" s="14">
        <f>($L$92)*((N92+100)/100)</f>
        <v>31.395833333333336</v>
      </c>
      <c r="P92" s="16">
        <f>O92-$L$92</f>
        <v>2.8541666666666679</v>
      </c>
      <c r="Q92" s="14">
        <f>O92*$G$92</f>
        <v>62.791666666666671</v>
      </c>
      <c r="R92" s="21">
        <f>P92*$G$92</f>
        <v>5.7083333333333357</v>
      </c>
    </row>
    <row r="93" spans="1:18" ht="21.75" thickTop="1" x14ac:dyDescent="0.25">
      <c r="D93" s="11" t="s">
        <v>1</v>
      </c>
      <c r="K93" s="1" t="s">
        <v>10</v>
      </c>
      <c r="N93" s="16">
        <v>20</v>
      </c>
      <c r="O93" s="14">
        <f t="shared" ref="O93:O107" si="17">($L$92)*((N93+100)/100)</f>
        <v>34.25</v>
      </c>
      <c r="P93" s="16">
        <f t="shared" ref="P93:P107" si="18">O93-$L$92</f>
        <v>5.7083333333333321</v>
      </c>
      <c r="Q93" s="14">
        <f t="shared" ref="Q93:Q107" si="19">O93*$G$92</f>
        <v>68.5</v>
      </c>
      <c r="R93" s="21">
        <f t="shared" ref="R93:R107" si="20">P93*$G$92</f>
        <v>11.416666666666664</v>
      </c>
    </row>
    <row r="94" spans="1:18" ht="21.75" thickBot="1" x14ac:dyDescent="0.3">
      <c r="D94" s="12">
        <v>1</v>
      </c>
      <c r="K94" s="20">
        <v>4</v>
      </c>
      <c r="N94" s="16">
        <v>30</v>
      </c>
      <c r="O94" s="14">
        <f t="shared" si="17"/>
        <v>37.104166666666671</v>
      </c>
      <c r="P94" s="16">
        <f t="shared" si="18"/>
        <v>8.5625000000000036</v>
      </c>
      <c r="Q94" s="14">
        <f t="shared" si="19"/>
        <v>74.208333333333343</v>
      </c>
      <c r="R94" s="21">
        <f t="shared" si="20"/>
        <v>17.125000000000007</v>
      </c>
    </row>
    <row r="95" spans="1:18" ht="21.75" thickTop="1" x14ac:dyDescent="0.25">
      <c r="D95" s="1" t="s">
        <v>3</v>
      </c>
      <c r="K95" s="1" t="s">
        <v>11</v>
      </c>
      <c r="N95" s="16">
        <v>40</v>
      </c>
      <c r="O95" s="14">
        <f t="shared" si="17"/>
        <v>39.958333333333336</v>
      </c>
      <c r="P95" s="16">
        <f t="shared" si="18"/>
        <v>11.416666666666668</v>
      </c>
      <c r="Q95" s="14">
        <f t="shared" si="19"/>
        <v>79.916666666666671</v>
      </c>
      <c r="R95" s="21">
        <f t="shared" si="20"/>
        <v>22.833333333333336</v>
      </c>
    </row>
    <row r="96" spans="1:18" ht="21.75" thickBot="1" x14ac:dyDescent="0.3">
      <c r="D96" s="8">
        <v>100</v>
      </c>
      <c r="K96" s="20">
        <v>1</v>
      </c>
      <c r="N96" s="16">
        <v>50</v>
      </c>
      <c r="O96" s="14">
        <f t="shared" si="17"/>
        <v>42.8125</v>
      </c>
      <c r="P96" s="16">
        <f t="shared" si="18"/>
        <v>14.270833333333332</v>
      </c>
      <c r="Q96" s="14">
        <f t="shared" si="19"/>
        <v>85.625</v>
      </c>
      <c r="R96" s="21">
        <f t="shared" si="20"/>
        <v>28.541666666666664</v>
      </c>
    </row>
    <row r="97" spans="1:18" ht="21.75" thickTop="1" x14ac:dyDescent="0.25">
      <c r="D97" s="11" t="s">
        <v>4</v>
      </c>
      <c r="K97" s="1" t="s">
        <v>12</v>
      </c>
      <c r="N97" s="16">
        <v>60</v>
      </c>
      <c r="O97" s="14">
        <f t="shared" si="17"/>
        <v>45.666666666666671</v>
      </c>
      <c r="P97" s="16">
        <f t="shared" si="18"/>
        <v>17.125000000000004</v>
      </c>
      <c r="Q97" s="14">
        <f t="shared" si="19"/>
        <v>91.333333333333343</v>
      </c>
      <c r="R97" s="21">
        <f t="shared" si="20"/>
        <v>34.250000000000007</v>
      </c>
    </row>
    <row r="98" spans="1:18" ht="21.75" thickBot="1" x14ac:dyDescent="0.3">
      <c r="D98" s="12">
        <v>3</v>
      </c>
      <c r="K98" s="20"/>
      <c r="N98" s="16">
        <v>70</v>
      </c>
      <c r="O98" s="14">
        <f t="shared" si="17"/>
        <v>48.520833333333336</v>
      </c>
      <c r="P98" s="16">
        <f t="shared" si="18"/>
        <v>19.979166666666668</v>
      </c>
      <c r="Q98" s="14">
        <f t="shared" si="19"/>
        <v>97.041666666666671</v>
      </c>
      <c r="R98" s="21">
        <f t="shared" si="20"/>
        <v>39.958333333333336</v>
      </c>
    </row>
    <row r="99" spans="1:18" ht="21.75" thickTop="1" x14ac:dyDescent="0.25">
      <c r="K99" s="1" t="s">
        <v>13</v>
      </c>
      <c r="N99" s="16">
        <v>80</v>
      </c>
      <c r="O99" s="14">
        <f t="shared" si="17"/>
        <v>51.375</v>
      </c>
      <c r="P99" s="16">
        <f t="shared" si="18"/>
        <v>22.833333333333332</v>
      </c>
      <c r="Q99" s="14">
        <f t="shared" si="19"/>
        <v>102.75</v>
      </c>
      <c r="R99" s="21">
        <f t="shared" si="20"/>
        <v>45.666666666666664</v>
      </c>
    </row>
    <row r="100" spans="1:18" ht="21.75" thickBot="1" x14ac:dyDescent="0.3">
      <c r="K100" s="2">
        <f>K92+K94+K96+K98</f>
        <v>57.083333333333336</v>
      </c>
      <c r="N100" s="16">
        <v>90</v>
      </c>
      <c r="O100" s="14">
        <f t="shared" si="17"/>
        <v>54.229166666666664</v>
      </c>
      <c r="P100" s="16">
        <f t="shared" si="18"/>
        <v>25.687499999999996</v>
      </c>
      <c r="Q100" s="14">
        <f t="shared" si="19"/>
        <v>108.45833333333333</v>
      </c>
      <c r="R100" s="21">
        <f t="shared" si="20"/>
        <v>51.374999999999993</v>
      </c>
    </row>
    <row r="101" spans="1:18" ht="21.75" thickTop="1" x14ac:dyDescent="0.25">
      <c r="N101" s="16">
        <v>100</v>
      </c>
      <c r="O101" s="14">
        <f t="shared" si="17"/>
        <v>57.083333333333336</v>
      </c>
      <c r="P101" s="16">
        <f t="shared" si="18"/>
        <v>28.541666666666668</v>
      </c>
      <c r="Q101" s="14">
        <f t="shared" si="19"/>
        <v>114.16666666666667</v>
      </c>
      <c r="R101" s="21">
        <f t="shared" si="20"/>
        <v>57.083333333333336</v>
      </c>
    </row>
    <row r="102" spans="1:18" ht="21" x14ac:dyDescent="0.25">
      <c r="N102" s="16">
        <v>110</v>
      </c>
      <c r="O102" s="14">
        <f t="shared" si="17"/>
        <v>59.937500000000007</v>
      </c>
      <c r="P102" s="16">
        <f t="shared" si="18"/>
        <v>31.395833333333339</v>
      </c>
      <c r="Q102" s="14">
        <f t="shared" si="19"/>
        <v>119.87500000000001</v>
      </c>
      <c r="R102" s="21">
        <f t="shared" si="20"/>
        <v>62.791666666666679</v>
      </c>
    </row>
    <row r="103" spans="1:18" ht="21" x14ac:dyDescent="0.25">
      <c r="N103" s="16">
        <v>120</v>
      </c>
      <c r="O103" s="14">
        <f t="shared" si="17"/>
        <v>62.791666666666671</v>
      </c>
      <c r="P103" s="16">
        <f t="shared" si="18"/>
        <v>34.25</v>
      </c>
      <c r="Q103" s="14">
        <f t="shared" si="19"/>
        <v>125.58333333333334</v>
      </c>
      <c r="R103" s="21">
        <f t="shared" si="20"/>
        <v>68.5</v>
      </c>
    </row>
    <row r="104" spans="1:18" ht="21" x14ac:dyDescent="0.25">
      <c r="N104" s="16">
        <v>130</v>
      </c>
      <c r="O104" s="14">
        <f t="shared" si="17"/>
        <v>65.645833333333329</v>
      </c>
      <c r="P104" s="16">
        <f t="shared" si="18"/>
        <v>37.104166666666657</v>
      </c>
      <c r="Q104" s="14">
        <f t="shared" si="19"/>
        <v>131.29166666666666</v>
      </c>
      <c r="R104" s="21">
        <f t="shared" si="20"/>
        <v>74.208333333333314</v>
      </c>
    </row>
    <row r="105" spans="1:18" ht="21" x14ac:dyDescent="0.25">
      <c r="N105" s="16">
        <v>140</v>
      </c>
      <c r="O105" s="14">
        <f t="shared" si="17"/>
        <v>68.5</v>
      </c>
      <c r="P105" s="16">
        <f t="shared" si="18"/>
        <v>39.958333333333329</v>
      </c>
      <c r="Q105" s="14">
        <f t="shared" si="19"/>
        <v>137</v>
      </c>
      <c r="R105" s="21">
        <f t="shared" si="20"/>
        <v>79.916666666666657</v>
      </c>
    </row>
    <row r="106" spans="1:18" ht="21" x14ac:dyDescent="0.25">
      <c r="N106" s="16">
        <v>150</v>
      </c>
      <c r="O106" s="14">
        <f t="shared" si="17"/>
        <v>71.354166666666671</v>
      </c>
      <c r="P106" s="16">
        <f t="shared" si="18"/>
        <v>42.8125</v>
      </c>
      <c r="Q106" s="14">
        <f t="shared" si="19"/>
        <v>142.70833333333334</v>
      </c>
      <c r="R106" s="21">
        <f t="shared" si="20"/>
        <v>85.625</v>
      </c>
    </row>
    <row r="107" spans="1:18" ht="21" x14ac:dyDescent="0.25">
      <c r="N107" s="16">
        <v>200</v>
      </c>
      <c r="O107" s="14">
        <f t="shared" si="17"/>
        <v>85.625</v>
      </c>
      <c r="P107" s="16">
        <f t="shared" si="18"/>
        <v>57.083333333333329</v>
      </c>
      <c r="Q107" s="14">
        <f t="shared" si="19"/>
        <v>171.25</v>
      </c>
      <c r="R107" s="21">
        <f t="shared" si="20"/>
        <v>114.16666666666666</v>
      </c>
    </row>
    <row r="108" spans="1:18" ht="16.5" thickBot="1" x14ac:dyDescent="0.3"/>
    <row r="109" spans="1:18" ht="51.75" thickTop="1" x14ac:dyDescent="0.25">
      <c r="A109" s="15" t="s">
        <v>101</v>
      </c>
      <c r="B109" s="15" t="s">
        <v>142</v>
      </c>
      <c r="D109" s="1" t="s">
        <v>0</v>
      </c>
      <c r="E109" s="1" t="s">
        <v>8</v>
      </c>
      <c r="F109" s="1" t="s">
        <v>2</v>
      </c>
      <c r="G109" s="1" t="s">
        <v>15</v>
      </c>
      <c r="H109" s="1" t="s">
        <v>5</v>
      </c>
      <c r="I109" s="1" t="s">
        <v>6</v>
      </c>
      <c r="J109" s="1" t="s">
        <v>7</v>
      </c>
      <c r="K109" s="1" t="s">
        <v>9</v>
      </c>
      <c r="L109" s="3" t="s">
        <v>14</v>
      </c>
      <c r="N109" s="13" t="s">
        <v>16</v>
      </c>
      <c r="O109" s="13" t="s">
        <v>17</v>
      </c>
      <c r="P109" s="13" t="s">
        <v>18</v>
      </c>
      <c r="Q109" s="13" t="s">
        <v>27</v>
      </c>
      <c r="R109" s="13" t="s">
        <v>26</v>
      </c>
    </row>
    <row r="110" spans="1:18" ht="21.75" thickBot="1" x14ac:dyDescent="0.3">
      <c r="D110" s="8">
        <v>0.3</v>
      </c>
      <c r="E110" s="10">
        <f>D114/D116</f>
        <v>33.333333333333336</v>
      </c>
      <c r="F110" s="9">
        <f>E110*D112</f>
        <v>33.333333333333336</v>
      </c>
      <c r="G110" s="8">
        <v>5</v>
      </c>
      <c r="H110" s="7">
        <v>23</v>
      </c>
      <c r="I110" s="6">
        <v>1.25</v>
      </c>
      <c r="J110" s="5">
        <f>H110*I110</f>
        <v>28.75</v>
      </c>
      <c r="K110" s="2">
        <f>F110+J110</f>
        <v>62.083333333333336</v>
      </c>
      <c r="L110" s="4">
        <f>K118/G110</f>
        <v>13.416666666666668</v>
      </c>
      <c r="N110" s="16">
        <v>10</v>
      </c>
      <c r="O110" s="14">
        <f>($L$110)*((N110+100)/100)</f>
        <v>14.758333333333336</v>
      </c>
      <c r="P110" s="16">
        <f>O110-$L$110</f>
        <v>1.3416666666666686</v>
      </c>
      <c r="Q110" s="14">
        <f>O110*$G$110</f>
        <v>73.791666666666686</v>
      </c>
      <c r="R110" s="21">
        <f>P110*$G$110</f>
        <v>6.7083333333333428</v>
      </c>
    </row>
    <row r="111" spans="1:18" ht="21.75" thickTop="1" x14ac:dyDescent="0.25">
      <c r="D111" s="11" t="s">
        <v>1</v>
      </c>
      <c r="K111" s="1" t="s">
        <v>10</v>
      </c>
      <c r="N111" s="16">
        <v>20</v>
      </c>
      <c r="O111" s="14">
        <f t="shared" ref="O111:O125" si="21">($L$110)*((N111+100)/100)</f>
        <v>16.100000000000001</v>
      </c>
      <c r="P111" s="16">
        <f t="shared" ref="P111:P125" si="22">O111-$L$110</f>
        <v>2.6833333333333336</v>
      </c>
      <c r="Q111" s="14">
        <f t="shared" ref="Q111:Q125" si="23">O111*$G$110</f>
        <v>80.5</v>
      </c>
      <c r="R111" s="21">
        <f t="shared" ref="R111:R125" si="24">P111*$G$110</f>
        <v>13.416666666666668</v>
      </c>
    </row>
    <row r="112" spans="1:18" ht="21.75" thickBot="1" x14ac:dyDescent="0.3">
      <c r="D112" s="12">
        <v>1</v>
      </c>
      <c r="K112" s="20">
        <v>4</v>
      </c>
      <c r="N112" s="16">
        <v>30</v>
      </c>
      <c r="O112" s="14">
        <f t="shared" si="21"/>
        <v>17.44166666666667</v>
      </c>
      <c r="P112" s="16">
        <f t="shared" si="22"/>
        <v>4.0250000000000021</v>
      </c>
      <c r="Q112" s="14">
        <f t="shared" si="23"/>
        <v>87.208333333333343</v>
      </c>
      <c r="R112" s="21">
        <f t="shared" si="24"/>
        <v>20.125000000000011</v>
      </c>
    </row>
    <row r="113" spans="1:18" ht="21.75" thickTop="1" x14ac:dyDescent="0.25">
      <c r="D113" s="1" t="s">
        <v>3</v>
      </c>
      <c r="K113" s="1" t="s">
        <v>11</v>
      </c>
      <c r="N113" s="16">
        <v>40</v>
      </c>
      <c r="O113" s="14">
        <f t="shared" si="21"/>
        <v>18.783333333333335</v>
      </c>
      <c r="P113" s="16">
        <f t="shared" si="22"/>
        <v>5.3666666666666671</v>
      </c>
      <c r="Q113" s="14">
        <f t="shared" si="23"/>
        <v>93.916666666666671</v>
      </c>
      <c r="R113" s="21">
        <f t="shared" si="24"/>
        <v>26.833333333333336</v>
      </c>
    </row>
    <row r="114" spans="1:18" ht="21.75" thickBot="1" x14ac:dyDescent="0.3">
      <c r="D114" s="8">
        <v>100</v>
      </c>
      <c r="K114" s="20">
        <v>1</v>
      </c>
      <c r="N114" s="16">
        <v>50</v>
      </c>
      <c r="O114" s="14">
        <f t="shared" si="21"/>
        <v>20.125</v>
      </c>
      <c r="P114" s="16">
        <f t="shared" si="22"/>
        <v>6.7083333333333321</v>
      </c>
      <c r="Q114" s="14">
        <f t="shared" si="23"/>
        <v>100.625</v>
      </c>
      <c r="R114" s="21">
        <f t="shared" si="24"/>
        <v>33.541666666666657</v>
      </c>
    </row>
    <row r="115" spans="1:18" ht="21.75" thickTop="1" x14ac:dyDescent="0.25">
      <c r="D115" s="11" t="s">
        <v>4</v>
      </c>
      <c r="K115" s="1" t="s">
        <v>12</v>
      </c>
      <c r="N115" s="16">
        <v>60</v>
      </c>
      <c r="O115" s="14">
        <f t="shared" si="21"/>
        <v>21.466666666666669</v>
      </c>
      <c r="P115" s="16">
        <f t="shared" si="22"/>
        <v>8.0500000000000007</v>
      </c>
      <c r="Q115" s="14">
        <f t="shared" si="23"/>
        <v>107.33333333333334</v>
      </c>
      <c r="R115" s="21">
        <f t="shared" si="24"/>
        <v>40.25</v>
      </c>
    </row>
    <row r="116" spans="1:18" ht="21.75" thickBot="1" x14ac:dyDescent="0.3">
      <c r="D116" s="12">
        <v>3</v>
      </c>
      <c r="K116" s="20"/>
      <c r="N116" s="16">
        <v>70</v>
      </c>
      <c r="O116" s="14">
        <f t="shared" si="21"/>
        <v>22.808333333333334</v>
      </c>
      <c r="P116" s="16">
        <f t="shared" si="22"/>
        <v>9.3916666666666657</v>
      </c>
      <c r="Q116" s="14">
        <f t="shared" si="23"/>
        <v>114.04166666666667</v>
      </c>
      <c r="R116" s="21">
        <f t="shared" si="24"/>
        <v>46.958333333333329</v>
      </c>
    </row>
    <row r="117" spans="1:18" ht="21.75" thickTop="1" x14ac:dyDescent="0.25">
      <c r="K117" s="1" t="s">
        <v>13</v>
      </c>
      <c r="N117" s="16">
        <v>80</v>
      </c>
      <c r="O117" s="14">
        <f t="shared" si="21"/>
        <v>24.150000000000002</v>
      </c>
      <c r="P117" s="16">
        <f t="shared" si="22"/>
        <v>10.733333333333334</v>
      </c>
      <c r="Q117" s="14">
        <f t="shared" si="23"/>
        <v>120.75000000000001</v>
      </c>
      <c r="R117" s="21">
        <f t="shared" si="24"/>
        <v>53.666666666666671</v>
      </c>
    </row>
    <row r="118" spans="1:18" ht="21.75" thickBot="1" x14ac:dyDescent="0.3">
      <c r="K118" s="2">
        <f>K110+K112+K114+K116</f>
        <v>67.083333333333343</v>
      </c>
      <c r="N118" s="16">
        <v>90</v>
      </c>
      <c r="O118" s="14">
        <f t="shared" si="21"/>
        <v>25.491666666666667</v>
      </c>
      <c r="P118" s="16">
        <f t="shared" si="22"/>
        <v>12.074999999999999</v>
      </c>
      <c r="Q118" s="14">
        <f t="shared" si="23"/>
        <v>127.45833333333334</v>
      </c>
      <c r="R118" s="21">
        <f t="shared" si="24"/>
        <v>60.375</v>
      </c>
    </row>
    <row r="119" spans="1:18" ht="21.75" thickTop="1" x14ac:dyDescent="0.25">
      <c r="N119" s="16">
        <v>100</v>
      </c>
      <c r="O119" s="14">
        <f t="shared" si="21"/>
        <v>26.833333333333336</v>
      </c>
      <c r="P119" s="16">
        <f t="shared" si="22"/>
        <v>13.416666666666668</v>
      </c>
      <c r="Q119" s="14">
        <f t="shared" si="23"/>
        <v>134.16666666666669</v>
      </c>
      <c r="R119" s="21">
        <f t="shared" si="24"/>
        <v>67.083333333333343</v>
      </c>
    </row>
    <row r="120" spans="1:18" ht="21" x14ac:dyDescent="0.25">
      <c r="N120" s="16">
        <v>110</v>
      </c>
      <c r="O120" s="14">
        <f t="shared" si="21"/>
        <v>28.175000000000004</v>
      </c>
      <c r="P120" s="16">
        <f t="shared" si="22"/>
        <v>14.758333333333336</v>
      </c>
      <c r="Q120" s="14">
        <f t="shared" si="23"/>
        <v>140.87500000000003</v>
      </c>
      <c r="R120" s="21">
        <f t="shared" si="24"/>
        <v>73.791666666666686</v>
      </c>
    </row>
    <row r="121" spans="1:18" ht="21" x14ac:dyDescent="0.25">
      <c r="N121" s="16">
        <v>120</v>
      </c>
      <c r="O121" s="14">
        <f t="shared" si="21"/>
        <v>29.516666666666673</v>
      </c>
      <c r="P121" s="16">
        <f t="shared" si="22"/>
        <v>16.100000000000005</v>
      </c>
      <c r="Q121" s="14">
        <f t="shared" si="23"/>
        <v>147.58333333333337</v>
      </c>
      <c r="R121" s="21">
        <f t="shared" si="24"/>
        <v>80.500000000000028</v>
      </c>
    </row>
    <row r="122" spans="1:18" ht="21" x14ac:dyDescent="0.25">
      <c r="N122" s="16">
        <v>130</v>
      </c>
      <c r="O122" s="14">
        <f t="shared" si="21"/>
        <v>30.858333333333334</v>
      </c>
      <c r="P122" s="16">
        <f t="shared" si="22"/>
        <v>17.441666666666666</v>
      </c>
      <c r="Q122" s="14">
        <f t="shared" si="23"/>
        <v>154.29166666666669</v>
      </c>
      <c r="R122" s="21">
        <f t="shared" si="24"/>
        <v>87.208333333333329</v>
      </c>
    </row>
    <row r="123" spans="1:18" ht="21" x14ac:dyDescent="0.25">
      <c r="N123" s="16">
        <v>140</v>
      </c>
      <c r="O123" s="14">
        <f t="shared" si="21"/>
        <v>32.200000000000003</v>
      </c>
      <c r="P123" s="16">
        <f t="shared" si="22"/>
        <v>18.783333333333335</v>
      </c>
      <c r="Q123" s="14">
        <f t="shared" si="23"/>
        <v>161</v>
      </c>
      <c r="R123" s="21">
        <f t="shared" si="24"/>
        <v>93.916666666666671</v>
      </c>
    </row>
    <row r="124" spans="1:18" ht="21" x14ac:dyDescent="0.25">
      <c r="N124" s="16">
        <v>150</v>
      </c>
      <c r="O124" s="14">
        <f t="shared" si="21"/>
        <v>33.541666666666671</v>
      </c>
      <c r="P124" s="16">
        <f t="shared" si="22"/>
        <v>20.125000000000004</v>
      </c>
      <c r="Q124" s="14">
        <f t="shared" si="23"/>
        <v>167.70833333333337</v>
      </c>
      <c r="R124" s="21">
        <f t="shared" si="24"/>
        <v>100.62500000000001</v>
      </c>
    </row>
    <row r="125" spans="1:18" ht="21" x14ac:dyDescent="0.25">
      <c r="N125" s="16">
        <v>200</v>
      </c>
      <c r="O125" s="14">
        <f t="shared" si="21"/>
        <v>40.25</v>
      </c>
      <c r="P125" s="16">
        <f t="shared" si="22"/>
        <v>26.833333333333332</v>
      </c>
      <c r="Q125" s="14">
        <f t="shared" si="23"/>
        <v>201.25</v>
      </c>
      <c r="R125" s="21">
        <f t="shared" si="24"/>
        <v>134.16666666666666</v>
      </c>
    </row>
    <row r="126" spans="1:18" ht="16.5" thickBot="1" x14ac:dyDescent="0.3"/>
    <row r="127" spans="1:18" ht="51.75" thickTop="1" x14ac:dyDescent="0.25">
      <c r="A127" s="15" t="s">
        <v>101</v>
      </c>
      <c r="B127" s="15" t="s">
        <v>143</v>
      </c>
      <c r="D127" s="1" t="s">
        <v>0</v>
      </c>
      <c r="E127" s="1" t="s">
        <v>8</v>
      </c>
      <c r="F127" s="1" t="s">
        <v>2</v>
      </c>
      <c r="G127" s="1" t="s">
        <v>15</v>
      </c>
      <c r="H127" s="1" t="s">
        <v>5</v>
      </c>
      <c r="I127" s="1" t="s">
        <v>6</v>
      </c>
      <c r="J127" s="1" t="s">
        <v>7</v>
      </c>
      <c r="K127" s="1" t="s">
        <v>9</v>
      </c>
      <c r="L127" s="3" t="s">
        <v>14</v>
      </c>
      <c r="N127" s="13" t="s">
        <v>16</v>
      </c>
      <c r="O127" s="13" t="s">
        <v>17</v>
      </c>
      <c r="P127" s="13" t="s">
        <v>18</v>
      </c>
      <c r="Q127" s="13" t="s">
        <v>27</v>
      </c>
      <c r="R127" s="13" t="s">
        <v>26</v>
      </c>
    </row>
    <row r="128" spans="1:18" ht="21.75" thickBot="1" x14ac:dyDescent="0.3">
      <c r="D128" s="8">
        <v>0.3</v>
      </c>
      <c r="E128" s="10">
        <f>D132/D134</f>
        <v>33.333333333333336</v>
      </c>
      <c r="F128" s="9">
        <f>E128*D130</f>
        <v>33.333333333333336</v>
      </c>
      <c r="G128" s="8">
        <v>3</v>
      </c>
      <c r="H128" s="7">
        <v>17</v>
      </c>
      <c r="I128" s="6">
        <v>1.25</v>
      </c>
      <c r="J128" s="5">
        <f>H128*I128</f>
        <v>21.25</v>
      </c>
      <c r="K128" s="2">
        <f>F128+J128</f>
        <v>54.583333333333336</v>
      </c>
      <c r="L128" s="4">
        <f>K136/G128</f>
        <v>19.861111111111111</v>
      </c>
      <c r="N128" s="16">
        <v>10</v>
      </c>
      <c r="O128" s="14">
        <f>($L$128)*((N128+100)/100)</f>
        <v>21.847222222222225</v>
      </c>
      <c r="P128" s="16">
        <f>O128-$L$128</f>
        <v>1.9861111111111143</v>
      </c>
      <c r="Q128" s="14">
        <f>O128*$G$128</f>
        <v>65.541666666666671</v>
      </c>
      <c r="R128" s="21">
        <f>P128*$G$128</f>
        <v>5.9583333333333428</v>
      </c>
    </row>
    <row r="129" spans="4:18" ht="21.75" thickTop="1" x14ac:dyDescent="0.25">
      <c r="D129" s="11" t="s">
        <v>1</v>
      </c>
      <c r="K129" s="1" t="s">
        <v>10</v>
      </c>
      <c r="N129" s="16">
        <v>20</v>
      </c>
      <c r="O129" s="14">
        <f t="shared" ref="O129:O143" si="25">($L$128)*((N129+100)/100)</f>
        <v>23.833333333333332</v>
      </c>
      <c r="P129" s="16">
        <f t="shared" ref="P129:P143" si="26">O129-$L$128</f>
        <v>3.9722222222222214</v>
      </c>
      <c r="Q129" s="14">
        <f t="shared" ref="Q129:Q143" si="27">O129*$G$128</f>
        <v>71.5</v>
      </c>
      <c r="R129" s="21">
        <f t="shared" ref="R129:R143" si="28">P129*$G$128</f>
        <v>11.916666666666664</v>
      </c>
    </row>
    <row r="130" spans="4:18" ht="21.75" thickBot="1" x14ac:dyDescent="0.3">
      <c r="D130" s="12">
        <v>1</v>
      </c>
      <c r="K130" s="20">
        <v>4</v>
      </c>
      <c r="N130" s="16">
        <v>30</v>
      </c>
      <c r="O130" s="14">
        <f t="shared" si="25"/>
        <v>25.819444444444446</v>
      </c>
      <c r="P130" s="16">
        <f t="shared" si="26"/>
        <v>5.9583333333333357</v>
      </c>
      <c r="Q130" s="14">
        <f t="shared" si="27"/>
        <v>77.458333333333343</v>
      </c>
      <c r="R130" s="21">
        <f t="shared" si="28"/>
        <v>17.875000000000007</v>
      </c>
    </row>
    <row r="131" spans="4:18" ht="21.75" thickTop="1" x14ac:dyDescent="0.25">
      <c r="D131" s="1" t="s">
        <v>3</v>
      </c>
      <c r="K131" s="1" t="s">
        <v>11</v>
      </c>
      <c r="N131" s="16">
        <v>40</v>
      </c>
      <c r="O131" s="14">
        <f t="shared" si="25"/>
        <v>27.805555555555554</v>
      </c>
      <c r="P131" s="16">
        <f t="shared" si="26"/>
        <v>7.9444444444444429</v>
      </c>
      <c r="Q131" s="14">
        <f t="shared" si="27"/>
        <v>83.416666666666657</v>
      </c>
      <c r="R131" s="21">
        <f t="shared" si="28"/>
        <v>23.833333333333329</v>
      </c>
    </row>
    <row r="132" spans="4:18" ht="21.75" thickBot="1" x14ac:dyDescent="0.3">
      <c r="D132" s="8">
        <v>100</v>
      </c>
      <c r="K132" s="20">
        <v>1</v>
      </c>
      <c r="N132" s="16">
        <v>50</v>
      </c>
      <c r="O132" s="14">
        <f t="shared" si="25"/>
        <v>29.791666666666664</v>
      </c>
      <c r="P132" s="16">
        <f t="shared" si="26"/>
        <v>9.9305555555555536</v>
      </c>
      <c r="Q132" s="14">
        <f t="shared" si="27"/>
        <v>89.375</v>
      </c>
      <c r="R132" s="21">
        <f t="shared" si="28"/>
        <v>29.791666666666661</v>
      </c>
    </row>
    <row r="133" spans="4:18" ht="21.75" thickTop="1" x14ac:dyDescent="0.25">
      <c r="D133" s="11" t="s">
        <v>4</v>
      </c>
      <c r="K133" s="1" t="s">
        <v>12</v>
      </c>
      <c r="N133" s="16">
        <v>60</v>
      </c>
      <c r="O133" s="14">
        <f t="shared" si="25"/>
        <v>31.777777777777779</v>
      </c>
      <c r="P133" s="16">
        <f t="shared" si="26"/>
        <v>11.916666666666668</v>
      </c>
      <c r="Q133" s="14">
        <f t="shared" si="27"/>
        <v>95.333333333333343</v>
      </c>
      <c r="R133" s="21">
        <f t="shared" si="28"/>
        <v>35.75</v>
      </c>
    </row>
    <row r="134" spans="4:18" ht="21.75" thickBot="1" x14ac:dyDescent="0.3">
      <c r="D134" s="12">
        <v>3</v>
      </c>
      <c r="K134" s="20"/>
      <c r="N134" s="16">
        <v>70</v>
      </c>
      <c r="O134" s="14">
        <f t="shared" si="25"/>
        <v>33.763888888888886</v>
      </c>
      <c r="P134" s="16">
        <f t="shared" si="26"/>
        <v>13.902777777777775</v>
      </c>
      <c r="Q134" s="14">
        <f t="shared" si="27"/>
        <v>101.29166666666666</v>
      </c>
      <c r="R134" s="21">
        <f t="shared" si="28"/>
        <v>41.708333333333329</v>
      </c>
    </row>
    <row r="135" spans="4:18" ht="21.75" thickTop="1" x14ac:dyDescent="0.25">
      <c r="K135" s="1" t="s">
        <v>13</v>
      </c>
      <c r="N135" s="16">
        <v>80</v>
      </c>
      <c r="O135" s="14">
        <f t="shared" si="25"/>
        <v>35.75</v>
      </c>
      <c r="P135" s="16">
        <f t="shared" si="26"/>
        <v>15.888888888888889</v>
      </c>
      <c r="Q135" s="14">
        <f t="shared" si="27"/>
        <v>107.25</v>
      </c>
      <c r="R135" s="21">
        <f t="shared" si="28"/>
        <v>47.666666666666671</v>
      </c>
    </row>
    <row r="136" spans="4:18" ht="21.75" thickBot="1" x14ac:dyDescent="0.3">
      <c r="K136" s="2">
        <f>K128+K130+K132+K134</f>
        <v>59.583333333333336</v>
      </c>
      <c r="N136" s="16">
        <v>90</v>
      </c>
      <c r="O136" s="14">
        <f t="shared" si="25"/>
        <v>37.736111111111107</v>
      </c>
      <c r="P136" s="16">
        <f t="shared" si="26"/>
        <v>17.874999999999996</v>
      </c>
      <c r="Q136" s="14">
        <f t="shared" si="27"/>
        <v>113.20833333333331</v>
      </c>
      <c r="R136" s="21">
        <f t="shared" si="28"/>
        <v>53.624999999999986</v>
      </c>
    </row>
    <row r="137" spans="4:18" ht="21.75" thickTop="1" x14ac:dyDescent="0.25">
      <c r="N137" s="16">
        <v>100</v>
      </c>
      <c r="O137" s="14">
        <f t="shared" si="25"/>
        <v>39.722222222222221</v>
      </c>
      <c r="P137" s="16">
        <f t="shared" si="26"/>
        <v>19.861111111111111</v>
      </c>
      <c r="Q137" s="14">
        <f t="shared" si="27"/>
        <v>119.16666666666666</v>
      </c>
      <c r="R137" s="21">
        <f t="shared" si="28"/>
        <v>59.583333333333329</v>
      </c>
    </row>
    <row r="138" spans="4:18" ht="21" x14ac:dyDescent="0.25">
      <c r="N138" s="16">
        <v>110</v>
      </c>
      <c r="O138" s="14">
        <f t="shared" si="25"/>
        <v>41.708333333333336</v>
      </c>
      <c r="P138" s="16">
        <f t="shared" si="26"/>
        <v>21.847222222222225</v>
      </c>
      <c r="Q138" s="14">
        <f t="shared" si="27"/>
        <v>125.125</v>
      </c>
      <c r="R138" s="21">
        <f t="shared" si="28"/>
        <v>65.541666666666671</v>
      </c>
    </row>
    <row r="139" spans="4:18" ht="21" x14ac:dyDescent="0.25">
      <c r="N139" s="16">
        <v>120</v>
      </c>
      <c r="O139" s="14">
        <f t="shared" si="25"/>
        <v>43.69444444444445</v>
      </c>
      <c r="P139" s="16">
        <f t="shared" si="26"/>
        <v>23.833333333333339</v>
      </c>
      <c r="Q139" s="14">
        <f t="shared" si="27"/>
        <v>131.08333333333334</v>
      </c>
      <c r="R139" s="21">
        <f t="shared" si="28"/>
        <v>71.500000000000014</v>
      </c>
    </row>
    <row r="140" spans="4:18" ht="21" x14ac:dyDescent="0.25">
      <c r="N140" s="16">
        <v>130</v>
      </c>
      <c r="O140" s="14">
        <f t="shared" si="25"/>
        <v>45.68055555555555</v>
      </c>
      <c r="P140" s="16">
        <f t="shared" si="26"/>
        <v>25.819444444444439</v>
      </c>
      <c r="Q140" s="14">
        <f t="shared" si="27"/>
        <v>137.04166666666666</v>
      </c>
      <c r="R140" s="21">
        <f t="shared" si="28"/>
        <v>77.458333333333314</v>
      </c>
    </row>
    <row r="141" spans="4:18" ht="21" x14ac:dyDescent="0.25">
      <c r="N141" s="16">
        <v>140</v>
      </c>
      <c r="O141" s="14">
        <f t="shared" si="25"/>
        <v>47.666666666666664</v>
      </c>
      <c r="P141" s="16">
        <f t="shared" si="26"/>
        <v>27.805555555555554</v>
      </c>
      <c r="Q141" s="14">
        <f t="shared" si="27"/>
        <v>143</v>
      </c>
      <c r="R141" s="21">
        <f t="shared" si="28"/>
        <v>83.416666666666657</v>
      </c>
    </row>
    <row r="142" spans="4:18" ht="21" x14ac:dyDescent="0.25">
      <c r="N142" s="16">
        <v>150</v>
      </c>
      <c r="O142" s="14">
        <f t="shared" si="25"/>
        <v>49.652777777777779</v>
      </c>
      <c r="P142" s="16">
        <f t="shared" si="26"/>
        <v>29.791666666666668</v>
      </c>
      <c r="Q142" s="14">
        <f t="shared" si="27"/>
        <v>148.95833333333334</v>
      </c>
      <c r="R142" s="21">
        <f t="shared" si="28"/>
        <v>89.375</v>
      </c>
    </row>
    <row r="143" spans="4:18" ht="21" x14ac:dyDescent="0.25">
      <c r="N143" s="16">
        <v>200</v>
      </c>
      <c r="O143" s="14">
        <f t="shared" si="25"/>
        <v>59.583333333333329</v>
      </c>
      <c r="P143" s="16">
        <f t="shared" si="26"/>
        <v>39.722222222222214</v>
      </c>
      <c r="Q143" s="14">
        <f t="shared" si="27"/>
        <v>178.75</v>
      </c>
      <c r="R143" s="21">
        <f t="shared" si="28"/>
        <v>119.16666666666664</v>
      </c>
    </row>
    <row r="144" spans="4:18" ht="16.5" thickBot="1" x14ac:dyDescent="0.3"/>
    <row r="145" spans="1:18" ht="51.75" thickTop="1" x14ac:dyDescent="0.25">
      <c r="A145" s="15" t="s">
        <v>101</v>
      </c>
      <c r="B145" s="15" t="s">
        <v>144</v>
      </c>
      <c r="D145" s="1" t="s">
        <v>0</v>
      </c>
      <c r="E145" s="1" t="s">
        <v>8</v>
      </c>
      <c r="F145" s="1" t="s">
        <v>2</v>
      </c>
      <c r="G145" s="1" t="s">
        <v>15</v>
      </c>
      <c r="H145" s="1" t="s">
        <v>5</v>
      </c>
      <c r="I145" s="1" t="s">
        <v>6</v>
      </c>
      <c r="J145" s="1" t="s">
        <v>7</v>
      </c>
      <c r="K145" s="1" t="s">
        <v>9</v>
      </c>
      <c r="L145" s="3" t="s">
        <v>14</v>
      </c>
      <c r="N145" s="13" t="s">
        <v>16</v>
      </c>
      <c r="O145" s="13" t="s">
        <v>17</v>
      </c>
      <c r="P145" s="13" t="s">
        <v>18</v>
      </c>
      <c r="Q145" s="13" t="s">
        <v>27</v>
      </c>
      <c r="R145" s="13" t="s">
        <v>26</v>
      </c>
    </row>
    <row r="146" spans="1:18" ht="21.75" thickBot="1" x14ac:dyDescent="0.3">
      <c r="D146" s="8">
        <v>0.3</v>
      </c>
      <c r="E146" s="10">
        <f>D150/D152</f>
        <v>33.333333333333336</v>
      </c>
      <c r="F146" s="9">
        <f>E146*D148</f>
        <v>33.333333333333336</v>
      </c>
      <c r="G146" s="8">
        <v>2</v>
      </c>
      <c r="H146" s="7">
        <v>17</v>
      </c>
      <c r="I146" s="6">
        <v>1.25</v>
      </c>
      <c r="J146" s="5">
        <f>H146*I146</f>
        <v>21.25</v>
      </c>
      <c r="K146" s="2">
        <f>F146+J146</f>
        <v>54.583333333333336</v>
      </c>
      <c r="L146" s="4">
        <f>K154/G146</f>
        <v>29.791666666666668</v>
      </c>
      <c r="N146" s="16">
        <v>10</v>
      </c>
      <c r="O146" s="14">
        <f>($L$146)*((N146+100)/100)</f>
        <v>32.770833333333336</v>
      </c>
      <c r="P146" s="16">
        <f>O146-$L$146</f>
        <v>2.9791666666666679</v>
      </c>
      <c r="Q146" s="14">
        <f>O146*$G$146</f>
        <v>65.541666666666671</v>
      </c>
      <c r="R146" s="21">
        <f>P146*$G$146</f>
        <v>5.9583333333333357</v>
      </c>
    </row>
    <row r="147" spans="1:18" ht="21.75" thickTop="1" x14ac:dyDescent="0.25">
      <c r="D147" s="11" t="s">
        <v>1</v>
      </c>
      <c r="K147" s="1" t="s">
        <v>10</v>
      </c>
      <c r="N147" s="16">
        <v>20</v>
      </c>
      <c r="O147" s="14">
        <f t="shared" ref="O147:O161" si="29">($L$146)*((N147+100)/100)</f>
        <v>35.75</v>
      </c>
      <c r="P147" s="16">
        <f t="shared" ref="P147:P161" si="30">O147-$L$146</f>
        <v>5.9583333333333321</v>
      </c>
      <c r="Q147" s="14">
        <f t="shared" ref="Q147:Q161" si="31">O147*$G$146</f>
        <v>71.5</v>
      </c>
      <c r="R147" s="21">
        <f t="shared" ref="R147:R161" si="32">P147*$G$146</f>
        <v>11.916666666666664</v>
      </c>
    </row>
    <row r="148" spans="1:18" ht="21.75" thickBot="1" x14ac:dyDescent="0.3">
      <c r="D148" s="12">
        <v>1</v>
      </c>
      <c r="K148" s="20">
        <v>4</v>
      </c>
      <c r="N148" s="16">
        <v>30</v>
      </c>
      <c r="O148" s="14">
        <f t="shared" si="29"/>
        <v>38.729166666666671</v>
      </c>
      <c r="P148" s="16">
        <f t="shared" si="30"/>
        <v>8.9375000000000036</v>
      </c>
      <c r="Q148" s="14">
        <f t="shared" si="31"/>
        <v>77.458333333333343</v>
      </c>
      <c r="R148" s="21">
        <f t="shared" si="32"/>
        <v>17.875000000000007</v>
      </c>
    </row>
    <row r="149" spans="1:18" ht="21.75" thickTop="1" x14ac:dyDescent="0.25">
      <c r="D149" s="1" t="s">
        <v>3</v>
      </c>
      <c r="K149" s="1" t="s">
        <v>11</v>
      </c>
      <c r="N149" s="16">
        <v>40</v>
      </c>
      <c r="O149" s="14">
        <f t="shared" si="29"/>
        <v>41.708333333333336</v>
      </c>
      <c r="P149" s="16">
        <f t="shared" si="30"/>
        <v>11.916666666666668</v>
      </c>
      <c r="Q149" s="14">
        <f t="shared" si="31"/>
        <v>83.416666666666671</v>
      </c>
      <c r="R149" s="21">
        <f t="shared" si="32"/>
        <v>23.833333333333336</v>
      </c>
    </row>
    <row r="150" spans="1:18" ht="21.75" thickBot="1" x14ac:dyDescent="0.3">
      <c r="D150" s="8">
        <v>100</v>
      </c>
      <c r="K150" s="20">
        <v>1</v>
      </c>
      <c r="N150" s="16">
        <v>50</v>
      </c>
      <c r="O150" s="14">
        <f t="shared" si="29"/>
        <v>44.6875</v>
      </c>
      <c r="P150" s="16">
        <f t="shared" si="30"/>
        <v>14.895833333333332</v>
      </c>
      <c r="Q150" s="14">
        <f t="shared" si="31"/>
        <v>89.375</v>
      </c>
      <c r="R150" s="21">
        <f t="shared" si="32"/>
        <v>29.791666666666664</v>
      </c>
    </row>
    <row r="151" spans="1:18" ht="21.75" thickTop="1" x14ac:dyDescent="0.25">
      <c r="D151" s="11" t="s">
        <v>4</v>
      </c>
      <c r="K151" s="1" t="s">
        <v>12</v>
      </c>
      <c r="N151" s="16">
        <v>60</v>
      </c>
      <c r="O151" s="14">
        <f t="shared" si="29"/>
        <v>47.666666666666671</v>
      </c>
      <c r="P151" s="16">
        <f t="shared" si="30"/>
        <v>17.875000000000004</v>
      </c>
      <c r="Q151" s="14">
        <f t="shared" si="31"/>
        <v>95.333333333333343</v>
      </c>
      <c r="R151" s="21">
        <f t="shared" si="32"/>
        <v>35.750000000000007</v>
      </c>
    </row>
    <row r="152" spans="1:18" ht="21.75" thickBot="1" x14ac:dyDescent="0.3">
      <c r="D152" s="12">
        <v>3</v>
      </c>
      <c r="K152" s="20"/>
      <c r="N152" s="16">
        <v>70</v>
      </c>
      <c r="O152" s="14">
        <f t="shared" si="29"/>
        <v>50.645833333333336</v>
      </c>
      <c r="P152" s="16">
        <f t="shared" si="30"/>
        <v>20.854166666666668</v>
      </c>
      <c r="Q152" s="14">
        <f t="shared" si="31"/>
        <v>101.29166666666667</v>
      </c>
      <c r="R152" s="21">
        <f t="shared" si="32"/>
        <v>41.708333333333336</v>
      </c>
    </row>
    <row r="153" spans="1:18" ht="21.75" thickTop="1" x14ac:dyDescent="0.25">
      <c r="K153" s="1" t="s">
        <v>13</v>
      </c>
      <c r="N153" s="16">
        <v>80</v>
      </c>
      <c r="O153" s="14">
        <f t="shared" si="29"/>
        <v>53.625</v>
      </c>
      <c r="P153" s="16">
        <f t="shared" si="30"/>
        <v>23.833333333333332</v>
      </c>
      <c r="Q153" s="14">
        <f t="shared" si="31"/>
        <v>107.25</v>
      </c>
      <c r="R153" s="21">
        <f t="shared" si="32"/>
        <v>47.666666666666664</v>
      </c>
    </row>
    <row r="154" spans="1:18" ht="21.75" thickBot="1" x14ac:dyDescent="0.3">
      <c r="K154" s="2">
        <f>K146+K148+K150+K152</f>
        <v>59.583333333333336</v>
      </c>
      <c r="N154" s="16">
        <v>90</v>
      </c>
      <c r="O154" s="14">
        <f t="shared" si="29"/>
        <v>56.604166666666664</v>
      </c>
      <c r="P154" s="16">
        <f t="shared" si="30"/>
        <v>26.812499999999996</v>
      </c>
      <c r="Q154" s="14">
        <f t="shared" si="31"/>
        <v>113.20833333333333</v>
      </c>
      <c r="R154" s="21">
        <f t="shared" si="32"/>
        <v>53.624999999999993</v>
      </c>
    </row>
    <row r="155" spans="1:18" ht="21.75" thickTop="1" x14ac:dyDescent="0.25">
      <c r="N155" s="16">
        <v>100</v>
      </c>
      <c r="O155" s="14">
        <f t="shared" si="29"/>
        <v>59.583333333333336</v>
      </c>
      <c r="P155" s="16">
        <f t="shared" si="30"/>
        <v>29.791666666666668</v>
      </c>
      <c r="Q155" s="14">
        <f t="shared" si="31"/>
        <v>119.16666666666667</v>
      </c>
      <c r="R155" s="21">
        <f t="shared" si="32"/>
        <v>59.583333333333336</v>
      </c>
    </row>
    <row r="156" spans="1:18" ht="21" x14ac:dyDescent="0.25">
      <c r="N156" s="16">
        <v>110</v>
      </c>
      <c r="O156" s="14">
        <f t="shared" si="29"/>
        <v>62.562500000000007</v>
      </c>
      <c r="P156" s="16">
        <f t="shared" si="30"/>
        <v>32.770833333333343</v>
      </c>
      <c r="Q156" s="14">
        <f t="shared" si="31"/>
        <v>125.12500000000001</v>
      </c>
      <c r="R156" s="21">
        <f t="shared" si="32"/>
        <v>65.541666666666686</v>
      </c>
    </row>
    <row r="157" spans="1:18" ht="21" x14ac:dyDescent="0.25">
      <c r="N157" s="16">
        <v>120</v>
      </c>
      <c r="O157" s="14">
        <f t="shared" si="29"/>
        <v>65.541666666666671</v>
      </c>
      <c r="P157" s="16">
        <f t="shared" si="30"/>
        <v>35.75</v>
      </c>
      <c r="Q157" s="14">
        <f t="shared" si="31"/>
        <v>131.08333333333334</v>
      </c>
      <c r="R157" s="21">
        <f t="shared" si="32"/>
        <v>71.5</v>
      </c>
    </row>
    <row r="158" spans="1:18" ht="21" x14ac:dyDescent="0.25">
      <c r="N158" s="16">
        <v>130</v>
      </c>
      <c r="O158" s="14">
        <f t="shared" si="29"/>
        <v>68.520833333333329</v>
      </c>
      <c r="P158" s="16">
        <f t="shared" si="30"/>
        <v>38.729166666666657</v>
      </c>
      <c r="Q158" s="14">
        <f t="shared" si="31"/>
        <v>137.04166666666666</v>
      </c>
      <c r="R158" s="21">
        <f t="shared" si="32"/>
        <v>77.458333333333314</v>
      </c>
    </row>
    <row r="159" spans="1:18" ht="21" x14ac:dyDescent="0.25">
      <c r="N159" s="16">
        <v>140</v>
      </c>
      <c r="O159" s="14">
        <f t="shared" si="29"/>
        <v>71.5</v>
      </c>
      <c r="P159" s="16">
        <f t="shared" si="30"/>
        <v>41.708333333333329</v>
      </c>
      <c r="Q159" s="14">
        <f t="shared" si="31"/>
        <v>143</v>
      </c>
      <c r="R159" s="21">
        <f t="shared" si="32"/>
        <v>83.416666666666657</v>
      </c>
    </row>
    <row r="160" spans="1:18" ht="21" x14ac:dyDescent="0.25">
      <c r="N160" s="16">
        <v>150</v>
      </c>
      <c r="O160" s="14">
        <f t="shared" si="29"/>
        <v>74.479166666666671</v>
      </c>
      <c r="P160" s="16">
        <f t="shared" si="30"/>
        <v>44.6875</v>
      </c>
      <c r="Q160" s="14">
        <f t="shared" si="31"/>
        <v>148.95833333333334</v>
      </c>
      <c r="R160" s="21">
        <f t="shared" si="32"/>
        <v>89.375</v>
      </c>
    </row>
    <row r="161" spans="1:18" ht="21" x14ac:dyDescent="0.25">
      <c r="N161" s="16">
        <v>200</v>
      </c>
      <c r="O161" s="14">
        <f t="shared" si="29"/>
        <v>89.375</v>
      </c>
      <c r="P161" s="16">
        <f t="shared" si="30"/>
        <v>59.583333333333329</v>
      </c>
      <c r="Q161" s="14">
        <f t="shared" si="31"/>
        <v>178.75</v>
      </c>
      <c r="R161" s="21">
        <f t="shared" si="32"/>
        <v>119.16666666666666</v>
      </c>
    </row>
    <row r="162" spans="1:18" ht="16.5" thickBot="1" x14ac:dyDescent="0.3"/>
    <row r="163" spans="1:18" ht="51.75" thickTop="1" x14ac:dyDescent="0.25">
      <c r="A163" s="15" t="s">
        <v>101</v>
      </c>
      <c r="B163" s="15" t="s">
        <v>154</v>
      </c>
      <c r="D163" s="1" t="s">
        <v>0</v>
      </c>
      <c r="E163" s="1" t="s">
        <v>8</v>
      </c>
      <c r="F163" s="1" t="s">
        <v>2</v>
      </c>
      <c r="G163" s="1" t="s">
        <v>15</v>
      </c>
      <c r="H163" s="1" t="s">
        <v>5</v>
      </c>
      <c r="I163" s="1" t="s">
        <v>6</v>
      </c>
      <c r="J163" s="1" t="s">
        <v>7</v>
      </c>
      <c r="K163" s="1" t="s">
        <v>9</v>
      </c>
      <c r="L163" s="3" t="s">
        <v>14</v>
      </c>
      <c r="N163" s="13" t="s">
        <v>16</v>
      </c>
      <c r="O163" s="13" t="s">
        <v>17</v>
      </c>
      <c r="P163" s="13" t="s">
        <v>18</v>
      </c>
      <c r="Q163" s="13" t="s">
        <v>27</v>
      </c>
      <c r="R163" s="13" t="s">
        <v>26</v>
      </c>
    </row>
    <row r="164" spans="1:18" ht="21.75" thickBot="1" x14ac:dyDescent="0.3">
      <c r="D164" s="8">
        <v>0.3</v>
      </c>
      <c r="E164" s="10">
        <f>D168/D170</f>
        <v>33.333333333333336</v>
      </c>
      <c r="F164" s="9">
        <f>E164*D166</f>
        <v>33.333333333333336</v>
      </c>
      <c r="G164" s="8">
        <v>1</v>
      </c>
      <c r="H164" s="7">
        <f>28+2</f>
        <v>30</v>
      </c>
      <c r="I164" s="6">
        <v>1.25</v>
      </c>
      <c r="J164" s="5">
        <f>H164*I164</f>
        <v>37.5</v>
      </c>
      <c r="K164" s="2">
        <f>F164+J164</f>
        <v>70.833333333333343</v>
      </c>
      <c r="L164" s="4">
        <f>K172/G164</f>
        <v>75.833333333333343</v>
      </c>
      <c r="N164" s="16">
        <v>10</v>
      </c>
      <c r="O164" s="14">
        <f>($L$164)*((N164+100)/100)</f>
        <v>83.416666666666686</v>
      </c>
      <c r="P164" s="16">
        <f>O164-$L$164</f>
        <v>7.5833333333333428</v>
      </c>
      <c r="Q164" s="14">
        <f>O164*$G$164</f>
        <v>83.416666666666686</v>
      </c>
      <c r="R164" s="21">
        <f>P164*$G$164</f>
        <v>7.5833333333333428</v>
      </c>
    </row>
    <row r="165" spans="1:18" ht="21.75" thickTop="1" x14ac:dyDescent="0.25">
      <c r="D165" s="11" t="s">
        <v>1</v>
      </c>
      <c r="K165" s="1" t="s">
        <v>10</v>
      </c>
      <c r="N165" s="16">
        <v>20</v>
      </c>
      <c r="O165" s="14">
        <f t="shared" ref="O165:O179" si="33">($L$164)*((N165+100)/100)</f>
        <v>91.000000000000014</v>
      </c>
      <c r="P165" s="16">
        <f t="shared" ref="P165:P179" si="34">O165-$L$164</f>
        <v>15.166666666666671</v>
      </c>
      <c r="Q165" s="14">
        <f t="shared" ref="Q165:Q179" si="35">O165*$G$164</f>
        <v>91.000000000000014</v>
      </c>
      <c r="R165" s="21">
        <f t="shared" ref="R165:R179" si="36">P165*$G$164</f>
        <v>15.166666666666671</v>
      </c>
    </row>
    <row r="166" spans="1:18" ht="21.75" thickBot="1" x14ac:dyDescent="0.3">
      <c r="D166" s="12">
        <v>1</v>
      </c>
      <c r="K166" s="20">
        <v>4</v>
      </c>
      <c r="N166" s="16">
        <v>30</v>
      </c>
      <c r="O166" s="14">
        <f t="shared" si="33"/>
        <v>98.583333333333343</v>
      </c>
      <c r="P166" s="16">
        <f t="shared" si="34"/>
        <v>22.75</v>
      </c>
      <c r="Q166" s="14">
        <f t="shared" si="35"/>
        <v>98.583333333333343</v>
      </c>
      <c r="R166" s="21">
        <f t="shared" si="36"/>
        <v>22.75</v>
      </c>
    </row>
    <row r="167" spans="1:18" ht="21.75" thickTop="1" x14ac:dyDescent="0.25">
      <c r="D167" s="1" t="s">
        <v>3</v>
      </c>
      <c r="K167" s="1" t="s">
        <v>11</v>
      </c>
      <c r="N167" s="16">
        <v>40</v>
      </c>
      <c r="O167" s="14">
        <f t="shared" si="33"/>
        <v>106.16666666666667</v>
      </c>
      <c r="P167" s="16">
        <f t="shared" si="34"/>
        <v>30.333333333333329</v>
      </c>
      <c r="Q167" s="14">
        <f t="shared" si="35"/>
        <v>106.16666666666667</v>
      </c>
      <c r="R167" s="21">
        <f t="shared" si="36"/>
        <v>30.333333333333329</v>
      </c>
    </row>
    <row r="168" spans="1:18" ht="21.75" thickBot="1" x14ac:dyDescent="0.3">
      <c r="D168" s="8">
        <v>100</v>
      </c>
      <c r="K168" s="20">
        <v>1</v>
      </c>
      <c r="N168" s="16">
        <v>50</v>
      </c>
      <c r="O168" s="14">
        <f t="shared" si="33"/>
        <v>113.75000000000001</v>
      </c>
      <c r="P168" s="16">
        <f t="shared" si="34"/>
        <v>37.916666666666671</v>
      </c>
      <c r="Q168" s="14">
        <f t="shared" si="35"/>
        <v>113.75000000000001</v>
      </c>
      <c r="R168" s="21">
        <f t="shared" si="36"/>
        <v>37.916666666666671</v>
      </c>
    </row>
    <row r="169" spans="1:18" ht="21.75" thickTop="1" x14ac:dyDescent="0.25">
      <c r="D169" s="11" t="s">
        <v>4</v>
      </c>
      <c r="K169" s="1" t="s">
        <v>12</v>
      </c>
      <c r="N169" s="16">
        <v>60</v>
      </c>
      <c r="O169" s="14">
        <f t="shared" si="33"/>
        <v>121.33333333333336</v>
      </c>
      <c r="P169" s="16">
        <f t="shared" si="34"/>
        <v>45.500000000000014</v>
      </c>
      <c r="Q169" s="14">
        <f t="shared" si="35"/>
        <v>121.33333333333336</v>
      </c>
      <c r="R169" s="21">
        <f t="shared" si="36"/>
        <v>45.500000000000014</v>
      </c>
    </row>
    <row r="170" spans="1:18" ht="21.75" thickBot="1" x14ac:dyDescent="0.3">
      <c r="D170" s="12">
        <v>3</v>
      </c>
      <c r="K170" s="20"/>
      <c r="N170" s="16">
        <v>70</v>
      </c>
      <c r="O170" s="14">
        <f t="shared" si="33"/>
        <v>128.91666666666669</v>
      </c>
      <c r="P170" s="16">
        <f t="shared" si="34"/>
        <v>53.083333333333343</v>
      </c>
      <c r="Q170" s="14">
        <f t="shared" si="35"/>
        <v>128.91666666666669</v>
      </c>
      <c r="R170" s="21">
        <f t="shared" si="36"/>
        <v>53.083333333333343</v>
      </c>
    </row>
    <row r="171" spans="1:18" ht="21.75" thickTop="1" x14ac:dyDescent="0.25">
      <c r="K171" s="1" t="s">
        <v>13</v>
      </c>
      <c r="N171" s="16">
        <v>80</v>
      </c>
      <c r="O171" s="14">
        <f t="shared" si="33"/>
        <v>136.50000000000003</v>
      </c>
      <c r="P171" s="16">
        <f t="shared" si="34"/>
        <v>60.666666666666686</v>
      </c>
      <c r="Q171" s="14">
        <f t="shared" si="35"/>
        <v>136.50000000000003</v>
      </c>
      <c r="R171" s="21">
        <f t="shared" si="36"/>
        <v>60.666666666666686</v>
      </c>
    </row>
    <row r="172" spans="1:18" ht="21.75" thickBot="1" x14ac:dyDescent="0.3">
      <c r="K172" s="2">
        <f>K164+K166+K168+K170</f>
        <v>75.833333333333343</v>
      </c>
      <c r="N172" s="16">
        <v>90</v>
      </c>
      <c r="O172" s="14">
        <f t="shared" si="33"/>
        <v>144.08333333333334</v>
      </c>
      <c r="P172" s="16">
        <f t="shared" si="34"/>
        <v>68.25</v>
      </c>
      <c r="Q172" s="14">
        <f t="shared" si="35"/>
        <v>144.08333333333334</v>
      </c>
      <c r="R172" s="21">
        <f t="shared" si="36"/>
        <v>68.25</v>
      </c>
    </row>
    <row r="173" spans="1:18" ht="21.75" thickTop="1" x14ac:dyDescent="0.25">
      <c r="N173" s="16">
        <v>100</v>
      </c>
      <c r="O173" s="14">
        <f t="shared" si="33"/>
        <v>151.66666666666669</v>
      </c>
      <c r="P173" s="16">
        <f t="shared" si="34"/>
        <v>75.833333333333343</v>
      </c>
      <c r="Q173" s="14">
        <f t="shared" si="35"/>
        <v>151.66666666666669</v>
      </c>
      <c r="R173" s="21">
        <f t="shared" si="36"/>
        <v>75.833333333333343</v>
      </c>
    </row>
    <row r="174" spans="1:18" ht="21" x14ac:dyDescent="0.25">
      <c r="N174" s="16">
        <v>110</v>
      </c>
      <c r="O174" s="14">
        <f t="shared" si="33"/>
        <v>159.25000000000003</v>
      </c>
      <c r="P174" s="16">
        <f t="shared" si="34"/>
        <v>83.416666666666686</v>
      </c>
      <c r="Q174" s="14">
        <f t="shared" si="35"/>
        <v>159.25000000000003</v>
      </c>
      <c r="R174" s="21">
        <f t="shared" si="36"/>
        <v>83.416666666666686</v>
      </c>
    </row>
    <row r="175" spans="1:18" ht="21" x14ac:dyDescent="0.25">
      <c r="N175" s="16">
        <v>120</v>
      </c>
      <c r="O175" s="14">
        <f t="shared" si="33"/>
        <v>166.83333333333337</v>
      </c>
      <c r="P175" s="16">
        <f t="shared" si="34"/>
        <v>91.000000000000028</v>
      </c>
      <c r="Q175" s="14">
        <f t="shared" si="35"/>
        <v>166.83333333333337</v>
      </c>
      <c r="R175" s="21">
        <f t="shared" si="36"/>
        <v>91.000000000000028</v>
      </c>
    </row>
    <row r="176" spans="1:18" ht="21" x14ac:dyDescent="0.25">
      <c r="N176" s="16">
        <v>130</v>
      </c>
      <c r="O176" s="14">
        <f t="shared" si="33"/>
        <v>174.41666666666669</v>
      </c>
      <c r="P176" s="16">
        <f t="shared" si="34"/>
        <v>98.583333333333343</v>
      </c>
      <c r="Q176" s="14">
        <f t="shared" si="35"/>
        <v>174.41666666666669</v>
      </c>
      <c r="R176" s="21">
        <f t="shared" si="36"/>
        <v>98.583333333333343</v>
      </c>
    </row>
    <row r="177" spans="14:18" ht="21" x14ac:dyDescent="0.25">
      <c r="N177" s="16">
        <v>140</v>
      </c>
      <c r="O177" s="14">
        <f t="shared" si="33"/>
        <v>182.00000000000003</v>
      </c>
      <c r="P177" s="16">
        <f t="shared" si="34"/>
        <v>106.16666666666669</v>
      </c>
      <c r="Q177" s="14">
        <f t="shared" si="35"/>
        <v>182.00000000000003</v>
      </c>
      <c r="R177" s="21">
        <f t="shared" si="36"/>
        <v>106.16666666666669</v>
      </c>
    </row>
    <row r="178" spans="14:18" ht="21" x14ac:dyDescent="0.25">
      <c r="N178" s="16">
        <v>150</v>
      </c>
      <c r="O178" s="14">
        <f t="shared" si="33"/>
        <v>189.58333333333337</v>
      </c>
      <c r="P178" s="16">
        <f t="shared" si="34"/>
        <v>113.75000000000003</v>
      </c>
      <c r="Q178" s="14">
        <f t="shared" si="35"/>
        <v>189.58333333333337</v>
      </c>
      <c r="R178" s="21">
        <f t="shared" si="36"/>
        <v>113.75000000000003</v>
      </c>
    </row>
    <row r="179" spans="14:18" ht="21" x14ac:dyDescent="0.25">
      <c r="N179" s="16">
        <v>200</v>
      </c>
      <c r="O179" s="14">
        <f t="shared" si="33"/>
        <v>227.50000000000003</v>
      </c>
      <c r="P179" s="16">
        <f t="shared" si="34"/>
        <v>151.66666666666669</v>
      </c>
      <c r="Q179" s="14">
        <f t="shared" si="35"/>
        <v>227.50000000000003</v>
      </c>
      <c r="R179" s="21">
        <f t="shared" si="36"/>
        <v>151.66666666666669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/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103</v>
      </c>
      <c r="B1" s="15" t="s">
        <v>109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44</v>
      </c>
      <c r="H2" s="7">
        <v>75</v>
      </c>
      <c r="I2" s="6">
        <v>1.25</v>
      </c>
      <c r="J2" s="5">
        <f>H2*I2</f>
        <v>93.75</v>
      </c>
      <c r="K2" s="2">
        <f>F2+J2</f>
        <v>127.08333333333334</v>
      </c>
      <c r="L2" s="4">
        <f>K10/G2</f>
        <v>3.2746212121212124</v>
      </c>
      <c r="N2" s="16">
        <v>10</v>
      </c>
      <c r="O2" s="14">
        <f>($L$2)*((N2+100)/100)</f>
        <v>3.6020833333333337</v>
      </c>
      <c r="P2" s="16">
        <f>O2-$L$2</f>
        <v>0.32746212121212137</v>
      </c>
      <c r="Q2" s="14">
        <f>O2*$G$2</f>
        <v>158.49166666666667</v>
      </c>
      <c r="R2" s="21">
        <f>P2*$G$2</f>
        <v>14.40833333333334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3.9295454545454547</v>
      </c>
      <c r="P3" s="16">
        <f t="shared" ref="P3:P17" si="1">O3-$L$2</f>
        <v>0.6549242424242423</v>
      </c>
      <c r="Q3" s="14">
        <f t="shared" ref="Q3:R17" si="2">O3*$G$2</f>
        <v>172.9</v>
      </c>
      <c r="R3" s="21">
        <f t="shared" si="2"/>
        <v>28.816666666666663</v>
      </c>
    </row>
    <row r="4" spans="1:19" ht="21.75" thickBot="1" x14ac:dyDescent="0.3">
      <c r="D4" s="12">
        <v>1</v>
      </c>
      <c r="K4" s="20">
        <v>15</v>
      </c>
      <c r="N4" s="16">
        <v>30</v>
      </c>
      <c r="O4" s="14">
        <f t="shared" si="0"/>
        <v>4.2570075757575765</v>
      </c>
      <c r="P4" s="16">
        <f t="shared" si="1"/>
        <v>0.98238636363636411</v>
      </c>
      <c r="Q4" s="14">
        <f t="shared" si="2"/>
        <v>187.30833333333337</v>
      </c>
      <c r="R4" s="21">
        <f t="shared" si="2"/>
        <v>43.225000000000023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4.5844696969696974</v>
      </c>
      <c r="P5" s="16">
        <f t="shared" si="1"/>
        <v>1.309848484848485</v>
      </c>
      <c r="Q5" s="14">
        <f t="shared" si="2"/>
        <v>201.7166666666667</v>
      </c>
      <c r="R5" s="21">
        <f t="shared" si="2"/>
        <v>57.63333333333334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4.9119318181818183</v>
      </c>
      <c r="P6" s="16">
        <f t="shared" si="1"/>
        <v>1.637310606060606</v>
      </c>
      <c r="Q6" s="14">
        <f t="shared" si="2"/>
        <v>216.125</v>
      </c>
      <c r="R6" s="21">
        <f t="shared" si="2"/>
        <v>72.041666666666657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5.2393939393939402</v>
      </c>
      <c r="P7" s="16">
        <f t="shared" si="1"/>
        <v>1.9647727272727278</v>
      </c>
      <c r="Q7" s="14">
        <f t="shared" si="2"/>
        <v>230.53333333333336</v>
      </c>
      <c r="R7" s="21">
        <f t="shared" si="2"/>
        <v>86.450000000000017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5.5668560606060611</v>
      </c>
      <c r="P8" s="16">
        <f t="shared" si="1"/>
        <v>2.2922348484848487</v>
      </c>
      <c r="Q8" s="14">
        <f t="shared" si="2"/>
        <v>244.94166666666669</v>
      </c>
      <c r="R8" s="21">
        <f t="shared" si="2"/>
        <v>100.85833333333335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5.894318181818182</v>
      </c>
      <c r="P9" s="16">
        <f t="shared" si="1"/>
        <v>2.6196969696969696</v>
      </c>
      <c r="Q9" s="14">
        <f t="shared" si="2"/>
        <v>259.35000000000002</v>
      </c>
      <c r="R9" s="21">
        <f t="shared" si="2"/>
        <v>115.26666666666667</v>
      </c>
    </row>
    <row r="10" spans="1:19" ht="21.75" thickBot="1" x14ac:dyDescent="0.3">
      <c r="K10" s="2">
        <f>K2+K4+K6+K8</f>
        <v>144.08333333333334</v>
      </c>
      <c r="N10" s="16">
        <v>90</v>
      </c>
      <c r="O10" s="14">
        <f t="shared" si="0"/>
        <v>6.2217803030303029</v>
      </c>
      <c r="P10" s="16">
        <f t="shared" si="1"/>
        <v>2.9471590909090906</v>
      </c>
      <c r="Q10" s="14">
        <f t="shared" si="2"/>
        <v>273.75833333333333</v>
      </c>
      <c r="R10" s="21">
        <f t="shared" si="2"/>
        <v>129.67499999999998</v>
      </c>
    </row>
    <row r="11" spans="1:19" ht="21.75" thickTop="1" x14ac:dyDescent="0.25">
      <c r="N11" s="16">
        <v>100</v>
      </c>
      <c r="O11" s="14">
        <f t="shared" si="0"/>
        <v>6.5492424242424248</v>
      </c>
      <c r="P11" s="16">
        <f t="shared" si="1"/>
        <v>3.2746212121212124</v>
      </c>
      <c r="Q11" s="14">
        <f t="shared" si="2"/>
        <v>288.16666666666669</v>
      </c>
      <c r="R11" s="21">
        <f t="shared" si="2"/>
        <v>144.08333333333334</v>
      </c>
    </row>
    <row r="12" spans="1:19" ht="21" x14ac:dyDescent="0.25">
      <c r="N12" s="16">
        <v>110</v>
      </c>
      <c r="O12" s="14">
        <f t="shared" si="0"/>
        <v>6.8767045454545466</v>
      </c>
      <c r="P12" s="16">
        <f t="shared" si="1"/>
        <v>3.6020833333333342</v>
      </c>
      <c r="Q12" s="14">
        <f t="shared" si="2"/>
        <v>302.57500000000005</v>
      </c>
      <c r="R12" s="21">
        <f t="shared" si="2"/>
        <v>158.4916666666667</v>
      </c>
    </row>
    <row r="13" spans="1:19" ht="21" x14ac:dyDescent="0.25">
      <c r="N13" s="16">
        <v>120</v>
      </c>
      <c r="O13" s="14">
        <f t="shared" si="0"/>
        <v>7.2041666666666675</v>
      </c>
      <c r="P13" s="16">
        <f t="shared" si="1"/>
        <v>3.9295454545454551</v>
      </c>
      <c r="Q13" s="14">
        <f t="shared" si="2"/>
        <v>316.98333333333335</v>
      </c>
      <c r="R13" s="21">
        <f t="shared" si="2"/>
        <v>172.90000000000003</v>
      </c>
    </row>
    <row r="14" spans="1:19" ht="21" x14ac:dyDescent="0.25">
      <c r="N14" s="16">
        <v>130</v>
      </c>
      <c r="O14" s="14">
        <f t="shared" si="0"/>
        <v>7.5316287878787875</v>
      </c>
      <c r="P14" s="16">
        <f t="shared" si="1"/>
        <v>4.2570075757575747</v>
      </c>
      <c r="Q14" s="14">
        <f t="shared" si="2"/>
        <v>331.39166666666665</v>
      </c>
      <c r="R14" s="21">
        <f t="shared" si="2"/>
        <v>187.30833333333328</v>
      </c>
    </row>
    <row r="15" spans="1:19" ht="21" x14ac:dyDescent="0.25">
      <c r="N15" s="16">
        <v>140</v>
      </c>
      <c r="O15" s="14">
        <f t="shared" si="0"/>
        <v>7.8590909090909093</v>
      </c>
      <c r="P15" s="16">
        <f t="shared" si="1"/>
        <v>4.5844696969696965</v>
      </c>
      <c r="Q15" s="14">
        <f t="shared" si="2"/>
        <v>345.8</v>
      </c>
      <c r="R15" s="21">
        <f t="shared" si="2"/>
        <v>201.71666666666664</v>
      </c>
    </row>
    <row r="16" spans="1:19" ht="21" x14ac:dyDescent="0.25">
      <c r="N16" s="16">
        <v>150</v>
      </c>
      <c r="O16" s="14">
        <f t="shared" si="0"/>
        <v>8.1865530303030312</v>
      </c>
      <c r="P16" s="16">
        <f t="shared" si="1"/>
        <v>4.9119318181818183</v>
      </c>
      <c r="Q16" s="14">
        <f t="shared" si="2"/>
        <v>360.20833333333337</v>
      </c>
      <c r="R16" s="21">
        <f t="shared" si="2"/>
        <v>216.125</v>
      </c>
    </row>
    <row r="17" spans="1:18" ht="21" x14ac:dyDescent="0.25">
      <c r="N17" s="16">
        <v>200</v>
      </c>
      <c r="O17" s="14">
        <f t="shared" si="0"/>
        <v>9.8238636363636367</v>
      </c>
      <c r="P17" s="16">
        <f t="shared" si="1"/>
        <v>6.5492424242424239</v>
      </c>
      <c r="Q17" s="14">
        <f t="shared" si="2"/>
        <v>432.25</v>
      </c>
      <c r="R17" s="21">
        <f t="shared" si="2"/>
        <v>288.16666666666663</v>
      </c>
    </row>
    <row r="18" spans="1:18" ht="16.5" thickBot="1" x14ac:dyDescent="0.3">
      <c r="R18" s="21"/>
    </row>
    <row r="19" spans="1:18" ht="51.75" thickTop="1" x14ac:dyDescent="0.25">
      <c r="A19" s="15" t="s">
        <v>103</v>
      </c>
      <c r="B19" s="15" t="s">
        <v>107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65</v>
      </c>
      <c r="H20" s="7">
        <v>90</v>
      </c>
      <c r="I20" s="6">
        <v>1.25</v>
      </c>
      <c r="J20" s="5">
        <f>H20*I20</f>
        <v>112.5</v>
      </c>
      <c r="K20" s="2">
        <f>F20+J20</f>
        <v>145.83333333333334</v>
      </c>
      <c r="L20" s="4">
        <f>K28/G20</f>
        <v>2.5820512820512822</v>
      </c>
      <c r="N20" s="16">
        <v>10</v>
      </c>
      <c r="O20" s="14">
        <f>($L$20)*((N20+100)/100)</f>
        <v>2.8402564102564107</v>
      </c>
      <c r="P20" s="16">
        <f>O20-$L$20</f>
        <v>0.25820512820512853</v>
      </c>
      <c r="Q20" s="14">
        <f>O20*$G$20</f>
        <v>184.6166666666667</v>
      </c>
      <c r="R20" s="21">
        <f>P20*$G$20</f>
        <v>16.783333333333353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3.0984615384615384</v>
      </c>
      <c r="P21" s="16">
        <f t="shared" ref="P21:P35" si="4">O21-$L$20</f>
        <v>0.51641025641025617</v>
      </c>
      <c r="Q21" s="14">
        <f t="shared" ref="Q21:R35" si="5">O21*$G$20</f>
        <v>201.4</v>
      </c>
      <c r="R21" s="21">
        <f t="shared" si="5"/>
        <v>33.566666666666649</v>
      </c>
    </row>
    <row r="22" spans="1:18" ht="21.75" thickBot="1" x14ac:dyDescent="0.3">
      <c r="D22" s="12">
        <v>1</v>
      </c>
      <c r="K22" s="20">
        <v>20</v>
      </c>
      <c r="N22" s="16">
        <v>30</v>
      </c>
      <c r="O22" s="14">
        <f t="shared" si="3"/>
        <v>3.3566666666666669</v>
      </c>
      <c r="P22" s="16">
        <f t="shared" si="4"/>
        <v>0.77461538461538471</v>
      </c>
      <c r="Q22" s="14">
        <f t="shared" si="5"/>
        <v>218.18333333333334</v>
      </c>
      <c r="R22" s="21">
        <f t="shared" si="5"/>
        <v>50.350000000000009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3.614871794871795</v>
      </c>
      <c r="P23" s="16">
        <f t="shared" si="4"/>
        <v>1.0328205128205128</v>
      </c>
      <c r="Q23" s="14">
        <f t="shared" si="5"/>
        <v>234.96666666666667</v>
      </c>
      <c r="R23" s="21">
        <f t="shared" si="5"/>
        <v>67.133333333333326</v>
      </c>
    </row>
    <row r="24" spans="1:18" ht="21.75" thickBot="1" x14ac:dyDescent="0.3">
      <c r="D24" s="8">
        <v>100</v>
      </c>
      <c r="K24" s="20">
        <v>2</v>
      </c>
      <c r="N24" s="16">
        <v>50</v>
      </c>
      <c r="O24" s="14">
        <f t="shared" si="3"/>
        <v>3.8730769230769235</v>
      </c>
      <c r="P24" s="16">
        <f t="shared" si="4"/>
        <v>1.2910256410256413</v>
      </c>
      <c r="Q24" s="14">
        <f t="shared" si="5"/>
        <v>251.75000000000003</v>
      </c>
      <c r="R24" s="21">
        <f t="shared" si="5"/>
        <v>83.916666666666686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4.1312820512820521</v>
      </c>
      <c r="P25" s="16">
        <f t="shared" si="4"/>
        <v>1.5492307692307699</v>
      </c>
      <c r="Q25" s="14">
        <f t="shared" si="5"/>
        <v>268.53333333333336</v>
      </c>
      <c r="R25" s="21">
        <f t="shared" si="5"/>
        <v>100.70000000000005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4.3894871794871797</v>
      </c>
      <c r="P26" s="16">
        <f t="shared" si="4"/>
        <v>1.8074358974358975</v>
      </c>
      <c r="Q26" s="14">
        <f t="shared" si="5"/>
        <v>285.31666666666666</v>
      </c>
      <c r="R26" s="21">
        <f t="shared" si="5"/>
        <v>117.48333333333333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4.6476923076923082</v>
      </c>
      <c r="P27" s="16">
        <f t="shared" si="4"/>
        <v>2.065641025641026</v>
      </c>
      <c r="Q27" s="14">
        <f t="shared" si="5"/>
        <v>302.10000000000002</v>
      </c>
      <c r="R27" s="21">
        <f t="shared" si="5"/>
        <v>134.26666666666668</v>
      </c>
    </row>
    <row r="28" spans="1:18" ht="21.75" thickBot="1" x14ac:dyDescent="0.3">
      <c r="K28" s="2">
        <f>K20+K22+K24+K26</f>
        <v>167.83333333333334</v>
      </c>
      <c r="N28" s="16">
        <v>90</v>
      </c>
      <c r="O28" s="14">
        <f t="shared" si="3"/>
        <v>4.9058974358974359</v>
      </c>
      <c r="P28" s="16">
        <f t="shared" si="4"/>
        <v>2.3238461538461537</v>
      </c>
      <c r="Q28" s="14">
        <f t="shared" si="5"/>
        <v>318.88333333333333</v>
      </c>
      <c r="R28" s="21">
        <f t="shared" si="5"/>
        <v>151.04999999999998</v>
      </c>
    </row>
    <row r="29" spans="1:18" ht="21.75" thickTop="1" x14ac:dyDescent="0.25">
      <c r="N29" s="16">
        <v>100</v>
      </c>
      <c r="O29" s="14">
        <f t="shared" si="3"/>
        <v>5.1641025641025644</v>
      </c>
      <c r="P29" s="16">
        <f t="shared" si="4"/>
        <v>2.5820512820512822</v>
      </c>
      <c r="Q29" s="14">
        <f t="shared" si="5"/>
        <v>335.66666666666669</v>
      </c>
      <c r="R29" s="21">
        <f t="shared" si="5"/>
        <v>167.83333333333334</v>
      </c>
    </row>
    <row r="30" spans="1:18" ht="21" x14ac:dyDescent="0.25">
      <c r="N30" s="16">
        <v>110</v>
      </c>
      <c r="O30" s="14">
        <f t="shared" si="3"/>
        <v>5.4223076923076929</v>
      </c>
      <c r="P30" s="16">
        <f t="shared" si="4"/>
        <v>2.8402564102564107</v>
      </c>
      <c r="Q30" s="14">
        <f t="shared" si="5"/>
        <v>352.45000000000005</v>
      </c>
      <c r="R30" s="21">
        <f t="shared" si="5"/>
        <v>184.6166666666667</v>
      </c>
    </row>
    <row r="31" spans="1:18" ht="21" x14ac:dyDescent="0.25">
      <c r="N31" s="16">
        <v>120</v>
      </c>
      <c r="O31" s="14">
        <f t="shared" si="3"/>
        <v>5.6805128205128215</v>
      </c>
      <c r="P31" s="16">
        <f t="shared" si="4"/>
        <v>3.0984615384615393</v>
      </c>
      <c r="Q31" s="14">
        <f t="shared" si="5"/>
        <v>369.23333333333341</v>
      </c>
      <c r="R31" s="21">
        <f t="shared" si="5"/>
        <v>201.40000000000006</v>
      </c>
    </row>
    <row r="32" spans="1:18" ht="21" x14ac:dyDescent="0.25">
      <c r="N32" s="16">
        <v>130</v>
      </c>
      <c r="O32" s="14">
        <f t="shared" si="3"/>
        <v>5.9387179487179482</v>
      </c>
      <c r="P32" s="16">
        <f t="shared" si="4"/>
        <v>3.356666666666666</v>
      </c>
      <c r="Q32" s="14">
        <f t="shared" si="5"/>
        <v>386.01666666666665</v>
      </c>
      <c r="R32" s="21">
        <f t="shared" si="5"/>
        <v>218.18333333333328</v>
      </c>
    </row>
    <row r="33" spans="1:18" ht="21" x14ac:dyDescent="0.25">
      <c r="N33" s="16">
        <v>140</v>
      </c>
      <c r="O33" s="14">
        <f t="shared" si="3"/>
        <v>6.1969230769230768</v>
      </c>
      <c r="P33" s="16">
        <f t="shared" si="4"/>
        <v>3.6148717948717946</v>
      </c>
      <c r="Q33" s="14">
        <f t="shared" si="5"/>
        <v>402.8</v>
      </c>
      <c r="R33" s="21">
        <f t="shared" si="5"/>
        <v>234.96666666666664</v>
      </c>
    </row>
    <row r="34" spans="1:18" ht="21" x14ac:dyDescent="0.25">
      <c r="N34" s="16">
        <v>150</v>
      </c>
      <c r="O34" s="14">
        <f t="shared" si="3"/>
        <v>6.4551282051282053</v>
      </c>
      <c r="P34" s="16">
        <f t="shared" si="4"/>
        <v>3.8730769230769231</v>
      </c>
      <c r="Q34" s="14">
        <f t="shared" si="5"/>
        <v>419.58333333333337</v>
      </c>
      <c r="R34" s="21">
        <f t="shared" si="5"/>
        <v>251.75</v>
      </c>
    </row>
    <row r="35" spans="1:18" ht="21" x14ac:dyDescent="0.25">
      <c r="N35" s="16">
        <v>200</v>
      </c>
      <c r="O35" s="14">
        <f t="shared" si="3"/>
        <v>7.7461538461538471</v>
      </c>
      <c r="P35" s="16">
        <f t="shared" si="4"/>
        <v>5.1641025641025653</v>
      </c>
      <c r="Q35" s="14">
        <f t="shared" si="5"/>
        <v>503.50000000000006</v>
      </c>
      <c r="R35" s="21">
        <f t="shared" si="5"/>
        <v>335.66666666666674</v>
      </c>
    </row>
    <row r="36" spans="1:18" ht="16.5" thickBot="1" x14ac:dyDescent="0.3"/>
    <row r="37" spans="1:18" ht="51.75" thickTop="1" x14ac:dyDescent="0.25">
      <c r="A37" s="15" t="s">
        <v>103</v>
      </c>
      <c r="B37" s="15" t="s">
        <v>110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112</v>
      </c>
      <c r="H38" s="7">
        <v>120</v>
      </c>
      <c r="I38" s="6">
        <v>1.25</v>
      </c>
      <c r="J38" s="5">
        <f>H38*I38</f>
        <v>150</v>
      </c>
      <c r="K38" s="2">
        <f>F38+J38</f>
        <v>183.33333333333334</v>
      </c>
      <c r="L38" s="4">
        <f>K46/G38</f>
        <v>1.9226190476190477</v>
      </c>
      <c r="N38" s="16">
        <v>10</v>
      </c>
      <c r="O38" s="14">
        <f>($L$38)*((N38+100)/100)</f>
        <v>2.1148809523809526</v>
      </c>
      <c r="P38" s="16">
        <f>O38-$L$38</f>
        <v>0.19226190476190497</v>
      </c>
      <c r="Q38" s="14">
        <f>O38*$G$38</f>
        <v>236.8666666666667</v>
      </c>
      <c r="R38" s="21">
        <f>P38*$G$38</f>
        <v>21.533333333333356</v>
      </c>
    </row>
    <row r="39" spans="1:18" ht="21.75" thickTop="1" x14ac:dyDescent="0.25">
      <c r="D39" s="11" t="s">
        <v>1</v>
      </c>
      <c r="K39" s="1" t="s">
        <v>10</v>
      </c>
      <c r="N39" s="16">
        <v>20</v>
      </c>
      <c r="O39" s="14">
        <f t="shared" ref="O39:O53" si="6">($L$38)*((N39+100)/100)</f>
        <v>2.3071428571428569</v>
      </c>
      <c r="P39" s="16">
        <f t="shared" ref="P39:P53" si="7">O39-$L$38</f>
        <v>0.38452380952380927</v>
      </c>
      <c r="Q39" s="14">
        <f t="shared" ref="Q39:Q53" si="8">O39*$G$38</f>
        <v>258.39999999999998</v>
      </c>
      <c r="R39" s="21">
        <f t="shared" ref="R39:R53" si="9">P39*$G$38</f>
        <v>43.066666666666634</v>
      </c>
    </row>
    <row r="40" spans="1:18" ht="21.75" thickBot="1" x14ac:dyDescent="0.3">
      <c r="D40" s="12">
        <v>1</v>
      </c>
      <c r="K40" s="20">
        <v>30</v>
      </c>
      <c r="N40" s="16">
        <v>30</v>
      </c>
      <c r="O40" s="14">
        <f t="shared" si="6"/>
        <v>2.4994047619047621</v>
      </c>
      <c r="P40" s="16">
        <f t="shared" si="7"/>
        <v>0.57678571428571446</v>
      </c>
      <c r="Q40" s="14">
        <f t="shared" si="8"/>
        <v>279.93333333333334</v>
      </c>
      <c r="R40" s="21">
        <f t="shared" si="9"/>
        <v>64.600000000000023</v>
      </c>
    </row>
    <row r="41" spans="1:18" ht="21.75" thickTop="1" x14ac:dyDescent="0.25">
      <c r="D41" s="1" t="s">
        <v>3</v>
      </c>
      <c r="K41" s="1" t="s">
        <v>11</v>
      </c>
      <c r="N41" s="16">
        <v>40</v>
      </c>
      <c r="O41" s="14">
        <f t="shared" si="6"/>
        <v>2.6916666666666664</v>
      </c>
      <c r="P41" s="16">
        <f t="shared" si="7"/>
        <v>0.76904761904761876</v>
      </c>
      <c r="Q41" s="14">
        <f t="shared" si="8"/>
        <v>301.46666666666664</v>
      </c>
      <c r="R41" s="21">
        <f t="shared" si="9"/>
        <v>86.133333333333297</v>
      </c>
    </row>
    <row r="42" spans="1:18" ht="21.75" thickBot="1" x14ac:dyDescent="0.3">
      <c r="D42" s="8">
        <v>100</v>
      </c>
      <c r="K42" s="20">
        <v>2</v>
      </c>
      <c r="N42" s="16">
        <v>50</v>
      </c>
      <c r="O42" s="14">
        <f t="shared" si="6"/>
        <v>2.8839285714285716</v>
      </c>
      <c r="P42" s="16">
        <f t="shared" si="7"/>
        <v>0.96130952380952395</v>
      </c>
      <c r="Q42" s="14">
        <f t="shared" si="8"/>
        <v>323</v>
      </c>
      <c r="R42" s="21">
        <f t="shared" si="9"/>
        <v>107.66666666666669</v>
      </c>
    </row>
    <row r="43" spans="1:18" ht="21.75" thickTop="1" x14ac:dyDescent="0.25">
      <c r="D43" s="11" t="s">
        <v>4</v>
      </c>
      <c r="K43" s="1" t="s">
        <v>12</v>
      </c>
      <c r="N43" s="16">
        <v>60</v>
      </c>
      <c r="O43" s="14">
        <f t="shared" si="6"/>
        <v>3.0761904761904764</v>
      </c>
      <c r="P43" s="16">
        <f t="shared" si="7"/>
        <v>1.1535714285714287</v>
      </c>
      <c r="Q43" s="14">
        <f t="shared" si="8"/>
        <v>344.53333333333336</v>
      </c>
      <c r="R43" s="21">
        <f t="shared" si="9"/>
        <v>129.20000000000002</v>
      </c>
    </row>
    <row r="44" spans="1:18" ht="21.75" thickBot="1" x14ac:dyDescent="0.3">
      <c r="D44" s="12">
        <v>3</v>
      </c>
      <c r="K44" s="20"/>
      <c r="N44" s="16">
        <v>70</v>
      </c>
      <c r="O44" s="14">
        <f t="shared" si="6"/>
        <v>3.2684523809523811</v>
      </c>
      <c r="P44" s="16">
        <f t="shared" si="7"/>
        <v>1.3458333333333334</v>
      </c>
      <c r="Q44" s="14">
        <f t="shared" si="8"/>
        <v>366.06666666666666</v>
      </c>
      <c r="R44" s="21">
        <f t="shared" si="9"/>
        <v>150.73333333333335</v>
      </c>
    </row>
    <row r="45" spans="1:18" ht="21.75" thickTop="1" x14ac:dyDescent="0.25">
      <c r="K45" s="1" t="s">
        <v>13</v>
      </c>
      <c r="N45" s="16">
        <v>80</v>
      </c>
      <c r="O45" s="14">
        <f t="shared" si="6"/>
        <v>3.4607142857142859</v>
      </c>
      <c r="P45" s="16">
        <f t="shared" si="7"/>
        <v>1.5380952380952382</v>
      </c>
      <c r="Q45" s="14">
        <f t="shared" si="8"/>
        <v>387.6</v>
      </c>
      <c r="R45" s="21">
        <f t="shared" si="9"/>
        <v>172.26666666666668</v>
      </c>
    </row>
    <row r="46" spans="1:18" ht="21.75" thickBot="1" x14ac:dyDescent="0.3">
      <c r="K46" s="2">
        <f>K38+K40+K42+K44</f>
        <v>215.33333333333334</v>
      </c>
      <c r="N46" s="16">
        <v>90</v>
      </c>
      <c r="O46" s="14">
        <f t="shared" si="6"/>
        <v>3.6529761904761906</v>
      </c>
      <c r="P46" s="16">
        <f t="shared" si="7"/>
        <v>1.7303571428571429</v>
      </c>
      <c r="Q46" s="14">
        <f t="shared" si="8"/>
        <v>409.13333333333333</v>
      </c>
      <c r="R46" s="21">
        <f t="shared" si="9"/>
        <v>193.8</v>
      </c>
    </row>
    <row r="47" spans="1:18" ht="21.75" thickTop="1" x14ac:dyDescent="0.25">
      <c r="N47" s="16">
        <v>100</v>
      </c>
      <c r="O47" s="14">
        <f t="shared" si="6"/>
        <v>3.8452380952380953</v>
      </c>
      <c r="P47" s="16">
        <f t="shared" si="7"/>
        <v>1.9226190476190477</v>
      </c>
      <c r="Q47" s="14">
        <f t="shared" si="8"/>
        <v>430.66666666666669</v>
      </c>
      <c r="R47" s="21">
        <f t="shared" si="9"/>
        <v>215.33333333333334</v>
      </c>
    </row>
    <row r="48" spans="1:18" ht="21" x14ac:dyDescent="0.25">
      <c r="N48" s="16">
        <v>110</v>
      </c>
      <c r="O48" s="14">
        <f t="shared" si="6"/>
        <v>4.0375000000000005</v>
      </c>
      <c r="P48" s="16">
        <f t="shared" si="7"/>
        <v>2.1148809523809531</v>
      </c>
      <c r="Q48" s="14">
        <f t="shared" si="8"/>
        <v>452.20000000000005</v>
      </c>
      <c r="R48" s="21">
        <f t="shared" si="9"/>
        <v>236.86666666666673</v>
      </c>
    </row>
    <row r="49" spans="14:18" s="15" customFormat="1" ht="21" x14ac:dyDescent="0.25">
      <c r="N49" s="16">
        <v>120</v>
      </c>
      <c r="O49" s="14">
        <f t="shared" si="6"/>
        <v>4.2297619047619053</v>
      </c>
      <c r="P49" s="16">
        <f t="shared" si="7"/>
        <v>2.3071428571428578</v>
      </c>
      <c r="Q49" s="14">
        <f t="shared" si="8"/>
        <v>473.73333333333341</v>
      </c>
      <c r="R49" s="21">
        <f t="shared" si="9"/>
        <v>258.40000000000009</v>
      </c>
    </row>
    <row r="50" spans="14:18" s="15" customFormat="1" ht="21" x14ac:dyDescent="0.25">
      <c r="N50" s="16">
        <v>130</v>
      </c>
      <c r="O50" s="14">
        <f t="shared" si="6"/>
        <v>4.4220238095238091</v>
      </c>
      <c r="P50" s="16">
        <f t="shared" si="7"/>
        <v>2.4994047619047617</v>
      </c>
      <c r="Q50" s="14">
        <f t="shared" si="8"/>
        <v>495.26666666666665</v>
      </c>
      <c r="R50" s="21">
        <f t="shared" si="9"/>
        <v>279.93333333333328</v>
      </c>
    </row>
    <row r="51" spans="14:18" s="15" customFormat="1" ht="21" x14ac:dyDescent="0.25">
      <c r="N51" s="16">
        <v>140</v>
      </c>
      <c r="O51" s="14">
        <f t="shared" si="6"/>
        <v>4.6142857142857139</v>
      </c>
      <c r="P51" s="16">
        <f t="shared" si="7"/>
        <v>2.6916666666666664</v>
      </c>
      <c r="Q51" s="14">
        <f t="shared" si="8"/>
        <v>516.79999999999995</v>
      </c>
      <c r="R51" s="21">
        <f t="shared" si="9"/>
        <v>301.46666666666664</v>
      </c>
    </row>
    <row r="52" spans="14:18" s="15" customFormat="1" ht="21" x14ac:dyDescent="0.25">
      <c r="N52" s="16">
        <v>150</v>
      </c>
      <c r="O52" s="14">
        <f t="shared" si="6"/>
        <v>4.8065476190476195</v>
      </c>
      <c r="P52" s="16">
        <f t="shared" si="7"/>
        <v>2.8839285714285721</v>
      </c>
      <c r="Q52" s="14">
        <f t="shared" si="8"/>
        <v>538.33333333333337</v>
      </c>
      <c r="R52" s="21">
        <f t="shared" si="9"/>
        <v>323.00000000000006</v>
      </c>
    </row>
    <row r="53" spans="14:18" s="15" customFormat="1" ht="21" x14ac:dyDescent="0.25">
      <c r="N53" s="16">
        <v>200</v>
      </c>
      <c r="O53" s="14">
        <f t="shared" si="6"/>
        <v>5.7678571428571432</v>
      </c>
      <c r="P53" s="16">
        <f t="shared" si="7"/>
        <v>3.8452380952380958</v>
      </c>
      <c r="Q53" s="14">
        <f t="shared" si="8"/>
        <v>646</v>
      </c>
      <c r="R53" s="21">
        <f t="shared" si="9"/>
        <v>430.66666666666674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L2" sqref="L2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104</v>
      </c>
      <c r="B1" s="15" t="s">
        <v>137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18</v>
      </c>
      <c r="H2" s="7">
        <v>34</v>
      </c>
      <c r="I2" s="6">
        <v>1.25</v>
      </c>
      <c r="J2" s="5">
        <f>H2*I2</f>
        <v>42.5</v>
      </c>
      <c r="K2" s="2">
        <f>F2+J2</f>
        <v>75.833333333333343</v>
      </c>
      <c r="L2" s="4">
        <f>K10/G2</f>
        <v>4.768518518518519</v>
      </c>
      <c r="N2" s="16">
        <v>10</v>
      </c>
      <c r="O2" s="14">
        <f>($L$2)*((N2+100)/100)</f>
        <v>5.2453703703703711</v>
      </c>
      <c r="P2" s="16">
        <f>O2-$L$2</f>
        <v>0.47685185185185208</v>
      </c>
      <c r="Q2" s="14">
        <f>O2*$G$2</f>
        <v>94.416666666666686</v>
      </c>
      <c r="R2" s="21">
        <f>P2*$G$2</f>
        <v>8.5833333333333375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5.7222222222222223</v>
      </c>
      <c r="P3" s="16">
        <f t="shared" ref="P3:P17" si="1">O3-$L$2</f>
        <v>0.95370370370370328</v>
      </c>
      <c r="Q3" s="14">
        <f t="shared" ref="Q3:R17" si="2">O3*$G$2</f>
        <v>103</v>
      </c>
      <c r="R3" s="21">
        <f t="shared" si="2"/>
        <v>17.166666666666657</v>
      </c>
    </row>
    <row r="4" spans="1:19" ht="21.75" thickBot="1" x14ac:dyDescent="0.3">
      <c r="D4" s="12">
        <v>1</v>
      </c>
      <c r="K4" s="20">
        <v>9</v>
      </c>
      <c r="N4" s="16">
        <v>30</v>
      </c>
      <c r="O4" s="14">
        <f t="shared" si="0"/>
        <v>6.1990740740740753</v>
      </c>
      <c r="P4" s="16">
        <f t="shared" si="1"/>
        <v>1.4305555555555562</v>
      </c>
      <c r="Q4" s="14">
        <f t="shared" si="2"/>
        <v>111.58333333333336</v>
      </c>
      <c r="R4" s="21">
        <f t="shared" si="2"/>
        <v>25.750000000000014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6.6759259259259265</v>
      </c>
      <c r="P5" s="16">
        <f t="shared" si="1"/>
        <v>1.9074074074074074</v>
      </c>
      <c r="Q5" s="14">
        <f t="shared" si="2"/>
        <v>120.16666666666667</v>
      </c>
      <c r="R5" s="21">
        <f t="shared" si="2"/>
        <v>34.333333333333336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7.1527777777777786</v>
      </c>
      <c r="P6" s="16">
        <f t="shared" si="1"/>
        <v>2.3842592592592595</v>
      </c>
      <c r="Q6" s="14">
        <f t="shared" si="2"/>
        <v>128.75</v>
      </c>
      <c r="R6" s="21">
        <f t="shared" si="2"/>
        <v>42.916666666666671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7.6296296296296306</v>
      </c>
      <c r="P7" s="16">
        <f t="shared" si="1"/>
        <v>2.8611111111111116</v>
      </c>
      <c r="Q7" s="14">
        <f t="shared" si="2"/>
        <v>137.33333333333334</v>
      </c>
      <c r="R7" s="21">
        <f t="shared" si="2"/>
        <v>51.500000000000007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8.1064814814814827</v>
      </c>
      <c r="P8" s="16">
        <f t="shared" si="1"/>
        <v>3.3379629629629637</v>
      </c>
      <c r="Q8" s="14">
        <f t="shared" si="2"/>
        <v>145.91666666666669</v>
      </c>
      <c r="R8" s="21">
        <f t="shared" si="2"/>
        <v>60.083333333333343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8.5833333333333339</v>
      </c>
      <c r="P9" s="16">
        <f t="shared" si="1"/>
        <v>3.8148148148148149</v>
      </c>
      <c r="Q9" s="14">
        <f t="shared" si="2"/>
        <v>154.5</v>
      </c>
      <c r="R9" s="21">
        <f t="shared" si="2"/>
        <v>68.666666666666671</v>
      </c>
    </row>
    <row r="10" spans="1:19" ht="21.75" thickBot="1" x14ac:dyDescent="0.3">
      <c r="K10" s="2">
        <f>K2+K4+K6+K8</f>
        <v>85.833333333333343</v>
      </c>
      <c r="N10" s="16">
        <v>90</v>
      </c>
      <c r="O10" s="14">
        <f t="shared" si="0"/>
        <v>9.0601851851851851</v>
      </c>
      <c r="P10" s="16">
        <f t="shared" si="1"/>
        <v>4.2916666666666661</v>
      </c>
      <c r="Q10" s="14">
        <f t="shared" si="2"/>
        <v>163.08333333333334</v>
      </c>
      <c r="R10" s="21">
        <f t="shared" si="2"/>
        <v>77.249999999999986</v>
      </c>
    </row>
    <row r="11" spans="1:19" ht="21.75" thickTop="1" x14ac:dyDescent="0.25">
      <c r="N11" s="16">
        <v>100</v>
      </c>
      <c r="O11" s="14">
        <f t="shared" si="0"/>
        <v>9.5370370370370381</v>
      </c>
      <c r="P11" s="16">
        <f t="shared" si="1"/>
        <v>4.768518518518519</v>
      </c>
      <c r="Q11" s="14">
        <f t="shared" si="2"/>
        <v>171.66666666666669</v>
      </c>
      <c r="R11" s="21">
        <f t="shared" si="2"/>
        <v>85.833333333333343</v>
      </c>
    </row>
    <row r="12" spans="1:19" ht="21" x14ac:dyDescent="0.25">
      <c r="N12" s="16">
        <v>110</v>
      </c>
      <c r="O12" s="14">
        <f t="shared" si="0"/>
        <v>10.013888888888891</v>
      </c>
      <c r="P12" s="16">
        <f t="shared" si="1"/>
        <v>5.245370370370372</v>
      </c>
      <c r="Q12" s="14">
        <f t="shared" si="2"/>
        <v>180.25000000000003</v>
      </c>
      <c r="R12" s="21">
        <f t="shared" si="2"/>
        <v>94.4166666666667</v>
      </c>
    </row>
    <row r="13" spans="1:19" ht="21" x14ac:dyDescent="0.25">
      <c r="N13" s="16">
        <v>120</v>
      </c>
      <c r="O13" s="14">
        <f t="shared" si="0"/>
        <v>10.490740740740742</v>
      </c>
      <c r="P13" s="16">
        <f t="shared" si="1"/>
        <v>5.7222222222222232</v>
      </c>
      <c r="Q13" s="14">
        <f t="shared" si="2"/>
        <v>188.83333333333337</v>
      </c>
      <c r="R13" s="21">
        <f t="shared" si="2"/>
        <v>103.00000000000001</v>
      </c>
    </row>
    <row r="14" spans="1:19" ht="21" x14ac:dyDescent="0.25">
      <c r="N14" s="16">
        <v>130</v>
      </c>
      <c r="O14" s="14">
        <f t="shared" si="0"/>
        <v>10.967592592592593</v>
      </c>
      <c r="P14" s="16">
        <f t="shared" si="1"/>
        <v>6.1990740740740744</v>
      </c>
      <c r="Q14" s="14">
        <f t="shared" si="2"/>
        <v>197.41666666666669</v>
      </c>
      <c r="R14" s="21">
        <f t="shared" si="2"/>
        <v>111.58333333333334</v>
      </c>
    </row>
    <row r="15" spans="1:19" ht="21" x14ac:dyDescent="0.25">
      <c r="N15" s="16">
        <v>140</v>
      </c>
      <c r="O15" s="14">
        <f t="shared" si="0"/>
        <v>11.444444444444445</v>
      </c>
      <c r="P15" s="16">
        <f t="shared" si="1"/>
        <v>6.6759259259259256</v>
      </c>
      <c r="Q15" s="14">
        <f t="shared" si="2"/>
        <v>206</v>
      </c>
      <c r="R15" s="21">
        <f t="shared" si="2"/>
        <v>120.16666666666666</v>
      </c>
    </row>
    <row r="16" spans="1:19" ht="21" x14ac:dyDescent="0.25">
      <c r="N16" s="16">
        <v>150</v>
      </c>
      <c r="O16" s="14">
        <f t="shared" si="0"/>
        <v>11.921296296296298</v>
      </c>
      <c r="P16" s="16">
        <f t="shared" si="1"/>
        <v>7.1527777777777786</v>
      </c>
      <c r="Q16" s="14">
        <f t="shared" si="2"/>
        <v>214.58333333333337</v>
      </c>
      <c r="R16" s="21">
        <f t="shared" si="2"/>
        <v>128.75</v>
      </c>
    </row>
    <row r="17" spans="1:18" ht="21" x14ac:dyDescent="0.25">
      <c r="N17" s="16">
        <v>200</v>
      </c>
      <c r="O17" s="14">
        <f t="shared" si="0"/>
        <v>14.305555555555557</v>
      </c>
      <c r="P17" s="16">
        <f t="shared" si="1"/>
        <v>9.5370370370370381</v>
      </c>
      <c r="Q17" s="14">
        <f t="shared" si="2"/>
        <v>257.5</v>
      </c>
      <c r="R17" s="21">
        <f t="shared" si="2"/>
        <v>171.66666666666669</v>
      </c>
    </row>
    <row r="18" spans="1:18" ht="16.5" thickBot="1" x14ac:dyDescent="0.3"/>
    <row r="19" spans="1:18" ht="51.75" thickTop="1" x14ac:dyDescent="0.25">
      <c r="A19" s="15" t="s">
        <v>104</v>
      </c>
      <c r="B19" s="15" t="s">
        <v>138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18</v>
      </c>
      <c r="H20" s="7">
        <v>52</v>
      </c>
      <c r="I20" s="6">
        <v>1.25</v>
      </c>
      <c r="J20" s="5">
        <f>H20*I20</f>
        <v>65</v>
      </c>
      <c r="K20" s="2">
        <f>F20+J20</f>
        <v>98.333333333333343</v>
      </c>
      <c r="L20" s="4">
        <f>K28/G20</f>
        <v>6.018518518518519</v>
      </c>
      <c r="N20" s="16">
        <v>10</v>
      </c>
      <c r="O20" s="14">
        <f>($L$20)*((N20+100)/100)</f>
        <v>6.6203703703703711</v>
      </c>
      <c r="P20" s="16">
        <f>O20-$L$20</f>
        <v>0.60185185185185208</v>
      </c>
      <c r="Q20" s="14">
        <f>O20*$G$20</f>
        <v>119.16666666666669</v>
      </c>
      <c r="R20" s="21">
        <f>P20*$G$20</f>
        <v>10.833333333333337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7.2222222222222223</v>
      </c>
      <c r="P21" s="16">
        <f t="shared" ref="P21:P35" si="4">O21-$L$20</f>
        <v>1.2037037037037033</v>
      </c>
      <c r="Q21" s="14">
        <f t="shared" ref="Q21:R35" si="5">O21*$G$20</f>
        <v>130</v>
      </c>
      <c r="R21" s="21">
        <f t="shared" si="5"/>
        <v>21.666666666666657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7.8240740740740753</v>
      </c>
      <c r="P22" s="16">
        <f t="shared" si="4"/>
        <v>1.8055555555555562</v>
      </c>
      <c r="Q22" s="14">
        <f t="shared" si="5"/>
        <v>140.83333333333334</v>
      </c>
      <c r="R22" s="21">
        <f t="shared" si="5"/>
        <v>32.500000000000014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8.4259259259259256</v>
      </c>
      <c r="P23" s="16">
        <f t="shared" si="4"/>
        <v>2.4074074074074066</v>
      </c>
      <c r="Q23" s="14">
        <f t="shared" si="5"/>
        <v>151.66666666666666</v>
      </c>
      <c r="R23" s="21">
        <f t="shared" si="5"/>
        <v>43.333333333333314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9.0277777777777786</v>
      </c>
      <c r="P24" s="16">
        <f t="shared" si="4"/>
        <v>3.0092592592592595</v>
      </c>
      <c r="Q24" s="14">
        <f t="shared" si="5"/>
        <v>162.5</v>
      </c>
      <c r="R24" s="21">
        <f t="shared" si="5"/>
        <v>54.166666666666671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9.6296296296296315</v>
      </c>
      <c r="P25" s="16">
        <f t="shared" si="4"/>
        <v>3.6111111111111125</v>
      </c>
      <c r="Q25" s="14">
        <f t="shared" si="5"/>
        <v>173.33333333333337</v>
      </c>
      <c r="R25" s="21">
        <f t="shared" si="5"/>
        <v>65.000000000000028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10.231481481481483</v>
      </c>
      <c r="P26" s="16">
        <f t="shared" si="4"/>
        <v>4.2129629629629637</v>
      </c>
      <c r="Q26" s="14">
        <f t="shared" si="5"/>
        <v>184.16666666666669</v>
      </c>
      <c r="R26" s="21">
        <f t="shared" si="5"/>
        <v>75.833333333333343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10.833333333333334</v>
      </c>
      <c r="P27" s="16">
        <f t="shared" si="4"/>
        <v>4.8148148148148149</v>
      </c>
      <c r="Q27" s="14">
        <f t="shared" si="5"/>
        <v>195</v>
      </c>
      <c r="R27" s="21">
        <f t="shared" si="5"/>
        <v>86.666666666666671</v>
      </c>
    </row>
    <row r="28" spans="1:18" ht="21.75" thickBot="1" x14ac:dyDescent="0.3">
      <c r="K28" s="2">
        <f>K20+K22+K24+K26</f>
        <v>108.33333333333334</v>
      </c>
      <c r="N28" s="16">
        <v>90</v>
      </c>
      <c r="O28" s="14">
        <f t="shared" si="3"/>
        <v>11.435185185185185</v>
      </c>
      <c r="P28" s="16">
        <f t="shared" si="4"/>
        <v>5.4166666666666661</v>
      </c>
      <c r="Q28" s="14">
        <f t="shared" si="5"/>
        <v>205.83333333333334</v>
      </c>
      <c r="R28" s="21">
        <f t="shared" si="5"/>
        <v>97.499999999999986</v>
      </c>
    </row>
    <row r="29" spans="1:18" ht="21.75" thickTop="1" x14ac:dyDescent="0.25">
      <c r="N29" s="16">
        <v>100</v>
      </c>
      <c r="O29" s="14">
        <f t="shared" si="3"/>
        <v>12.037037037037038</v>
      </c>
      <c r="P29" s="16">
        <f t="shared" si="4"/>
        <v>6.018518518518519</v>
      </c>
      <c r="Q29" s="14">
        <f t="shared" si="5"/>
        <v>216.66666666666669</v>
      </c>
      <c r="R29" s="21">
        <f t="shared" si="5"/>
        <v>108.33333333333334</v>
      </c>
    </row>
    <row r="30" spans="1:18" ht="21" x14ac:dyDescent="0.25">
      <c r="N30" s="16">
        <v>110</v>
      </c>
      <c r="O30" s="14">
        <f t="shared" si="3"/>
        <v>12.638888888888891</v>
      </c>
      <c r="P30" s="16">
        <f t="shared" si="4"/>
        <v>6.620370370370372</v>
      </c>
      <c r="Q30" s="14">
        <f t="shared" si="5"/>
        <v>227.50000000000003</v>
      </c>
      <c r="R30" s="21">
        <f t="shared" si="5"/>
        <v>119.1666666666667</v>
      </c>
    </row>
    <row r="31" spans="1:18" ht="21" x14ac:dyDescent="0.25">
      <c r="N31" s="16">
        <v>120</v>
      </c>
      <c r="O31" s="14">
        <f t="shared" si="3"/>
        <v>13.240740740740742</v>
      </c>
      <c r="P31" s="16">
        <f t="shared" si="4"/>
        <v>7.2222222222222232</v>
      </c>
      <c r="Q31" s="14">
        <f t="shared" si="5"/>
        <v>238.33333333333337</v>
      </c>
      <c r="R31" s="21">
        <f t="shared" si="5"/>
        <v>130.00000000000003</v>
      </c>
    </row>
    <row r="32" spans="1:18" ht="21" x14ac:dyDescent="0.25">
      <c r="N32" s="16">
        <v>130</v>
      </c>
      <c r="O32" s="14">
        <f t="shared" si="3"/>
        <v>13.842592592592593</v>
      </c>
      <c r="P32" s="16">
        <f t="shared" si="4"/>
        <v>7.8240740740740744</v>
      </c>
      <c r="Q32" s="14">
        <f t="shared" si="5"/>
        <v>249.16666666666669</v>
      </c>
      <c r="R32" s="21">
        <f t="shared" si="5"/>
        <v>140.83333333333334</v>
      </c>
    </row>
    <row r="33" spans="14:18" ht="21" x14ac:dyDescent="0.25">
      <c r="N33" s="16">
        <v>140</v>
      </c>
      <c r="O33" s="14">
        <f t="shared" si="3"/>
        <v>14.444444444444445</v>
      </c>
      <c r="P33" s="16">
        <f t="shared" si="4"/>
        <v>8.4259259259259256</v>
      </c>
      <c r="Q33" s="14">
        <f t="shared" si="5"/>
        <v>260</v>
      </c>
      <c r="R33" s="21">
        <f t="shared" si="5"/>
        <v>151.66666666666666</v>
      </c>
    </row>
    <row r="34" spans="14:18" ht="21" x14ac:dyDescent="0.25">
      <c r="N34" s="16">
        <v>150</v>
      </c>
      <c r="O34" s="14">
        <f t="shared" si="3"/>
        <v>15.046296296296298</v>
      </c>
      <c r="P34" s="16">
        <f t="shared" si="4"/>
        <v>9.0277777777777786</v>
      </c>
      <c r="Q34" s="14">
        <f t="shared" si="5"/>
        <v>270.83333333333337</v>
      </c>
      <c r="R34" s="21">
        <f t="shared" si="5"/>
        <v>162.5</v>
      </c>
    </row>
    <row r="35" spans="14:18" ht="21" x14ac:dyDescent="0.25">
      <c r="N35" s="16">
        <v>200</v>
      </c>
      <c r="O35" s="14">
        <f t="shared" si="3"/>
        <v>18.055555555555557</v>
      </c>
      <c r="P35" s="16">
        <f t="shared" si="4"/>
        <v>12.037037037037038</v>
      </c>
      <c r="Q35" s="14">
        <f t="shared" si="5"/>
        <v>325</v>
      </c>
      <c r="R35" s="21">
        <f t="shared" si="5"/>
        <v>216.66666666666669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105</v>
      </c>
      <c r="B1" s="15" t="s">
        <v>106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20</v>
      </c>
      <c r="H2" s="7">
        <v>55</v>
      </c>
      <c r="I2" s="6">
        <v>1.5</v>
      </c>
      <c r="J2" s="5">
        <f>H2*I2</f>
        <v>82.5</v>
      </c>
      <c r="K2" s="2">
        <f>F2+J2</f>
        <v>115.83333333333334</v>
      </c>
      <c r="L2" s="4">
        <f>K10/G2</f>
        <v>6.291666666666667</v>
      </c>
      <c r="N2" s="16">
        <v>10</v>
      </c>
      <c r="O2" s="14">
        <f>($L$2)*((N2+100)/100)</f>
        <v>6.9208333333333343</v>
      </c>
      <c r="P2" s="16">
        <f>O2-$L$2</f>
        <v>0.62916666666666732</v>
      </c>
      <c r="Q2" s="14">
        <f>O2*$G$2</f>
        <v>138.41666666666669</v>
      </c>
      <c r="R2" s="21">
        <f>P2*$G$2</f>
        <v>12.583333333333346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7.55</v>
      </c>
      <c r="P3" s="16">
        <f t="shared" ref="P3:P17" si="1">O3-$L$2</f>
        <v>1.2583333333333329</v>
      </c>
      <c r="Q3" s="14">
        <f t="shared" ref="Q3:R17" si="2">O3*$G$2</f>
        <v>151</v>
      </c>
      <c r="R3" s="21">
        <f t="shared" si="2"/>
        <v>25.166666666666657</v>
      </c>
    </row>
    <row r="4" spans="1:19" ht="21.75" thickBot="1" x14ac:dyDescent="0.3">
      <c r="D4" s="12">
        <v>1</v>
      </c>
      <c r="K4" s="20">
        <v>9</v>
      </c>
      <c r="N4" s="16">
        <v>30</v>
      </c>
      <c r="O4" s="14">
        <f t="shared" si="0"/>
        <v>8.1791666666666671</v>
      </c>
      <c r="P4" s="16">
        <f t="shared" si="1"/>
        <v>1.8875000000000002</v>
      </c>
      <c r="Q4" s="14">
        <f t="shared" si="2"/>
        <v>163.58333333333334</v>
      </c>
      <c r="R4" s="21">
        <f t="shared" si="2"/>
        <v>37.75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8.8083333333333336</v>
      </c>
      <c r="P5" s="16">
        <f t="shared" si="1"/>
        <v>2.5166666666666666</v>
      </c>
      <c r="Q5" s="14">
        <f t="shared" si="2"/>
        <v>176.16666666666669</v>
      </c>
      <c r="R5" s="21">
        <f t="shared" si="2"/>
        <v>50.333333333333329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9.4375</v>
      </c>
      <c r="P6" s="16">
        <f t="shared" si="1"/>
        <v>3.145833333333333</v>
      </c>
      <c r="Q6" s="14">
        <f t="shared" si="2"/>
        <v>188.75</v>
      </c>
      <c r="R6" s="21">
        <f t="shared" si="2"/>
        <v>62.916666666666657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10.066666666666668</v>
      </c>
      <c r="P7" s="16">
        <f t="shared" si="1"/>
        <v>3.7750000000000012</v>
      </c>
      <c r="Q7" s="14">
        <f t="shared" si="2"/>
        <v>201.33333333333337</v>
      </c>
      <c r="R7" s="21">
        <f t="shared" si="2"/>
        <v>75.500000000000028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10.695833333333333</v>
      </c>
      <c r="P8" s="16">
        <f t="shared" si="1"/>
        <v>4.4041666666666659</v>
      </c>
      <c r="Q8" s="14">
        <f t="shared" si="2"/>
        <v>213.91666666666666</v>
      </c>
      <c r="R8" s="21">
        <f t="shared" si="2"/>
        <v>88.083333333333314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11.325000000000001</v>
      </c>
      <c r="P9" s="16">
        <f t="shared" si="1"/>
        <v>5.0333333333333341</v>
      </c>
      <c r="Q9" s="14">
        <f t="shared" si="2"/>
        <v>226.50000000000003</v>
      </c>
      <c r="R9" s="21">
        <f t="shared" si="2"/>
        <v>100.66666666666669</v>
      </c>
    </row>
    <row r="10" spans="1:19" ht="21.75" thickBot="1" x14ac:dyDescent="0.3">
      <c r="K10" s="2">
        <f>K2+K4+K6+K8</f>
        <v>125.83333333333334</v>
      </c>
      <c r="N10" s="16">
        <v>90</v>
      </c>
      <c r="O10" s="14">
        <f t="shared" si="0"/>
        <v>11.954166666666667</v>
      </c>
      <c r="P10" s="16">
        <f t="shared" si="1"/>
        <v>5.6625000000000005</v>
      </c>
      <c r="Q10" s="14">
        <f t="shared" si="2"/>
        <v>239.08333333333334</v>
      </c>
      <c r="R10" s="21">
        <f t="shared" si="2"/>
        <v>113.25000000000001</v>
      </c>
    </row>
    <row r="11" spans="1:19" ht="21.75" thickTop="1" x14ac:dyDescent="0.25">
      <c r="N11" s="16">
        <v>100</v>
      </c>
      <c r="O11" s="14">
        <f t="shared" si="0"/>
        <v>12.583333333333334</v>
      </c>
      <c r="P11" s="16">
        <f t="shared" si="1"/>
        <v>6.291666666666667</v>
      </c>
      <c r="Q11" s="14">
        <f t="shared" si="2"/>
        <v>251.66666666666669</v>
      </c>
      <c r="R11" s="21">
        <f t="shared" si="2"/>
        <v>125.83333333333334</v>
      </c>
    </row>
    <row r="12" spans="1:19" ht="21" x14ac:dyDescent="0.25">
      <c r="N12" s="16">
        <v>110</v>
      </c>
      <c r="O12" s="14">
        <f t="shared" si="0"/>
        <v>13.2125</v>
      </c>
      <c r="P12" s="16">
        <f t="shared" si="1"/>
        <v>6.9208333333333334</v>
      </c>
      <c r="Q12" s="14">
        <f t="shared" si="2"/>
        <v>264.25</v>
      </c>
      <c r="R12" s="21">
        <f t="shared" si="2"/>
        <v>138.41666666666666</v>
      </c>
    </row>
    <row r="13" spans="1:19" ht="21" x14ac:dyDescent="0.25">
      <c r="N13" s="16">
        <v>120</v>
      </c>
      <c r="O13" s="14">
        <f t="shared" si="0"/>
        <v>13.841666666666669</v>
      </c>
      <c r="P13" s="16">
        <f t="shared" si="1"/>
        <v>7.5500000000000016</v>
      </c>
      <c r="Q13" s="14">
        <f t="shared" si="2"/>
        <v>276.83333333333337</v>
      </c>
      <c r="R13" s="21">
        <f t="shared" si="2"/>
        <v>151.00000000000003</v>
      </c>
    </row>
    <row r="14" spans="1:19" ht="21" x14ac:dyDescent="0.25">
      <c r="N14" s="16">
        <v>130</v>
      </c>
      <c r="O14" s="14">
        <f t="shared" si="0"/>
        <v>14.470833333333333</v>
      </c>
      <c r="P14" s="16">
        <f t="shared" si="1"/>
        <v>8.1791666666666671</v>
      </c>
      <c r="Q14" s="14">
        <f t="shared" si="2"/>
        <v>289.41666666666669</v>
      </c>
      <c r="R14" s="21">
        <f t="shared" si="2"/>
        <v>163.58333333333334</v>
      </c>
    </row>
    <row r="15" spans="1:19" ht="21" x14ac:dyDescent="0.25">
      <c r="N15" s="16">
        <v>140</v>
      </c>
      <c r="O15" s="14">
        <f t="shared" si="0"/>
        <v>15.1</v>
      </c>
      <c r="P15" s="16">
        <f t="shared" si="1"/>
        <v>8.8083333333333336</v>
      </c>
      <c r="Q15" s="14">
        <f t="shared" si="2"/>
        <v>302</v>
      </c>
      <c r="R15" s="21">
        <f t="shared" si="2"/>
        <v>176.16666666666669</v>
      </c>
    </row>
    <row r="16" spans="1:19" ht="21" x14ac:dyDescent="0.25">
      <c r="N16" s="16">
        <v>150</v>
      </c>
      <c r="O16" s="14">
        <f t="shared" si="0"/>
        <v>15.729166666666668</v>
      </c>
      <c r="P16" s="16">
        <f t="shared" si="1"/>
        <v>9.4375</v>
      </c>
      <c r="Q16" s="14">
        <f t="shared" si="2"/>
        <v>314.58333333333337</v>
      </c>
      <c r="R16" s="21">
        <f t="shared" si="2"/>
        <v>188.75</v>
      </c>
    </row>
    <row r="17" spans="1:18" ht="21" x14ac:dyDescent="0.25">
      <c r="N17" s="16">
        <v>200</v>
      </c>
      <c r="O17" s="14">
        <f t="shared" si="0"/>
        <v>18.875</v>
      </c>
      <c r="P17" s="16">
        <f t="shared" si="1"/>
        <v>12.583333333333332</v>
      </c>
      <c r="Q17" s="14">
        <f t="shared" si="2"/>
        <v>377.5</v>
      </c>
      <c r="R17" s="21">
        <f t="shared" si="2"/>
        <v>251.66666666666663</v>
      </c>
    </row>
    <row r="18" spans="1:18" ht="16.5" thickBot="1" x14ac:dyDescent="0.3">
      <c r="R18" s="21"/>
    </row>
    <row r="19" spans="1:18" ht="51.75" thickTop="1" x14ac:dyDescent="0.25">
      <c r="A19" s="15" t="s">
        <v>105</v>
      </c>
      <c r="B19" s="15" t="s">
        <v>107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20</v>
      </c>
      <c r="H20" s="7">
        <v>55</v>
      </c>
      <c r="I20" s="6">
        <v>1.5</v>
      </c>
      <c r="J20" s="5">
        <f>H20*I20</f>
        <v>82.5</v>
      </c>
      <c r="K20" s="2">
        <f>F20+J20</f>
        <v>115.83333333333334</v>
      </c>
      <c r="L20" s="4">
        <f>K28/G20</f>
        <v>6.291666666666667</v>
      </c>
      <c r="N20" s="16">
        <v>10</v>
      </c>
      <c r="O20" s="14">
        <f>($L$20)*((N20+100)/100)</f>
        <v>6.9208333333333343</v>
      </c>
      <c r="P20" s="16">
        <f>O20-$L$20</f>
        <v>0.62916666666666732</v>
      </c>
      <c r="Q20" s="14">
        <f>O20*$G$20</f>
        <v>138.41666666666669</v>
      </c>
      <c r="R20" s="21">
        <f>P20*$G$20</f>
        <v>12.583333333333346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7.55</v>
      </c>
      <c r="P21" s="16">
        <f t="shared" ref="P21:P35" si="4">O21-$L$20</f>
        <v>1.2583333333333329</v>
      </c>
      <c r="Q21" s="14">
        <f t="shared" ref="Q21:R35" si="5">O21*$G$20</f>
        <v>151</v>
      </c>
      <c r="R21" s="21">
        <f t="shared" si="5"/>
        <v>25.166666666666657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8.1791666666666671</v>
      </c>
      <c r="P22" s="16">
        <f t="shared" si="4"/>
        <v>1.8875000000000002</v>
      </c>
      <c r="Q22" s="14">
        <f t="shared" si="5"/>
        <v>163.58333333333334</v>
      </c>
      <c r="R22" s="21">
        <f t="shared" si="5"/>
        <v>37.75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8.8083333333333336</v>
      </c>
      <c r="P23" s="16">
        <f t="shared" si="4"/>
        <v>2.5166666666666666</v>
      </c>
      <c r="Q23" s="14">
        <f t="shared" si="5"/>
        <v>176.16666666666669</v>
      </c>
      <c r="R23" s="21">
        <f t="shared" si="5"/>
        <v>50.333333333333329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9.4375</v>
      </c>
      <c r="P24" s="16">
        <f t="shared" si="4"/>
        <v>3.145833333333333</v>
      </c>
      <c r="Q24" s="14">
        <f t="shared" si="5"/>
        <v>188.75</v>
      </c>
      <c r="R24" s="21">
        <f t="shared" si="5"/>
        <v>62.916666666666657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10.066666666666668</v>
      </c>
      <c r="P25" s="16">
        <f t="shared" si="4"/>
        <v>3.7750000000000012</v>
      </c>
      <c r="Q25" s="14">
        <f t="shared" si="5"/>
        <v>201.33333333333337</v>
      </c>
      <c r="R25" s="21">
        <f t="shared" si="5"/>
        <v>75.500000000000028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10.695833333333333</v>
      </c>
      <c r="P26" s="16">
        <f t="shared" si="4"/>
        <v>4.4041666666666659</v>
      </c>
      <c r="Q26" s="14">
        <f t="shared" si="5"/>
        <v>213.91666666666666</v>
      </c>
      <c r="R26" s="21">
        <f t="shared" si="5"/>
        <v>88.083333333333314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11.325000000000001</v>
      </c>
      <c r="P27" s="16">
        <f t="shared" si="4"/>
        <v>5.0333333333333341</v>
      </c>
      <c r="Q27" s="14">
        <f t="shared" si="5"/>
        <v>226.50000000000003</v>
      </c>
      <c r="R27" s="21">
        <f t="shared" si="5"/>
        <v>100.66666666666669</v>
      </c>
    </row>
    <row r="28" spans="1:18" ht="21.75" thickBot="1" x14ac:dyDescent="0.3">
      <c r="K28" s="2">
        <f>K20+K22+K24+K26</f>
        <v>125.83333333333334</v>
      </c>
      <c r="N28" s="16">
        <v>90</v>
      </c>
      <c r="O28" s="14">
        <f t="shared" si="3"/>
        <v>11.954166666666667</v>
      </c>
      <c r="P28" s="16">
        <f t="shared" si="4"/>
        <v>5.6625000000000005</v>
      </c>
      <c r="Q28" s="14">
        <f t="shared" si="5"/>
        <v>239.08333333333334</v>
      </c>
      <c r="R28" s="21">
        <f t="shared" si="5"/>
        <v>113.25000000000001</v>
      </c>
    </row>
    <row r="29" spans="1:18" ht="21.75" thickTop="1" x14ac:dyDescent="0.25">
      <c r="N29" s="16">
        <v>100</v>
      </c>
      <c r="O29" s="14">
        <f t="shared" si="3"/>
        <v>12.583333333333334</v>
      </c>
      <c r="P29" s="16">
        <f t="shared" si="4"/>
        <v>6.291666666666667</v>
      </c>
      <c r="Q29" s="14">
        <f t="shared" si="5"/>
        <v>251.66666666666669</v>
      </c>
      <c r="R29" s="21">
        <f t="shared" si="5"/>
        <v>125.83333333333334</v>
      </c>
    </row>
    <row r="30" spans="1:18" ht="21" x14ac:dyDescent="0.25">
      <c r="N30" s="16">
        <v>110</v>
      </c>
      <c r="O30" s="14">
        <f t="shared" si="3"/>
        <v>13.2125</v>
      </c>
      <c r="P30" s="16">
        <f t="shared" si="4"/>
        <v>6.9208333333333334</v>
      </c>
      <c r="Q30" s="14">
        <f t="shared" si="5"/>
        <v>264.25</v>
      </c>
      <c r="R30" s="21">
        <f t="shared" si="5"/>
        <v>138.41666666666666</v>
      </c>
    </row>
    <row r="31" spans="1:18" ht="21" x14ac:dyDescent="0.25">
      <c r="N31" s="16">
        <v>120</v>
      </c>
      <c r="O31" s="14">
        <f t="shared" si="3"/>
        <v>13.841666666666669</v>
      </c>
      <c r="P31" s="16">
        <f t="shared" si="4"/>
        <v>7.5500000000000016</v>
      </c>
      <c r="Q31" s="14">
        <f t="shared" si="5"/>
        <v>276.83333333333337</v>
      </c>
      <c r="R31" s="21">
        <f t="shared" si="5"/>
        <v>151.00000000000003</v>
      </c>
    </row>
    <row r="32" spans="1:18" ht="21" x14ac:dyDescent="0.25">
      <c r="N32" s="16">
        <v>130</v>
      </c>
      <c r="O32" s="14">
        <f t="shared" si="3"/>
        <v>14.470833333333333</v>
      </c>
      <c r="P32" s="16">
        <f t="shared" si="4"/>
        <v>8.1791666666666671</v>
      </c>
      <c r="Q32" s="14">
        <f t="shared" si="5"/>
        <v>289.41666666666669</v>
      </c>
      <c r="R32" s="21">
        <f t="shared" si="5"/>
        <v>163.58333333333334</v>
      </c>
    </row>
    <row r="33" spans="14:18" ht="21" x14ac:dyDescent="0.25">
      <c r="N33" s="16">
        <v>140</v>
      </c>
      <c r="O33" s="14">
        <f t="shared" si="3"/>
        <v>15.1</v>
      </c>
      <c r="P33" s="16">
        <f t="shared" si="4"/>
        <v>8.8083333333333336</v>
      </c>
      <c r="Q33" s="14">
        <f t="shared" si="5"/>
        <v>302</v>
      </c>
      <c r="R33" s="21">
        <f t="shared" si="5"/>
        <v>176.16666666666669</v>
      </c>
    </row>
    <row r="34" spans="14:18" ht="21" x14ac:dyDescent="0.25">
      <c r="N34" s="16">
        <v>150</v>
      </c>
      <c r="O34" s="14">
        <f t="shared" si="3"/>
        <v>15.729166666666668</v>
      </c>
      <c r="P34" s="16">
        <f t="shared" si="4"/>
        <v>9.4375</v>
      </c>
      <c r="Q34" s="14">
        <f t="shared" si="5"/>
        <v>314.58333333333337</v>
      </c>
      <c r="R34" s="21">
        <f t="shared" si="5"/>
        <v>188.75</v>
      </c>
    </row>
    <row r="35" spans="14:18" ht="21" x14ac:dyDescent="0.25">
      <c r="N35" s="16">
        <v>200</v>
      </c>
      <c r="O35" s="14">
        <f t="shared" si="3"/>
        <v>18.875</v>
      </c>
      <c r="P35" s="16">
        <f t="shared" si="4"/>
        <v>12.583333333333332</v>
      </c>
      <c r="Q35" s="14">
        <f t="shared" si="5"/>
        <v>377.5</v>
      </c>
      <c r="R35" s="21">
        <f t="shared" si="5"/>
        <v>251.66666666666663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E3" sqref="E3:J8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135</v>
      </c>
      <c r="B1" s="15" t="s">
        <v>133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M1" s="106"/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A2" s="104"/>
      <c r="B2" s="104"/>
      <c r="C2" s="104"/>
      <c r="D2" s="8">
        <v>0.3</v>
      </c>
      <c r="E2" s="10">
        <f>D6/D8</f>
        <v>33.333333333333336</v>
      </c>
      <c r="F2" s="9">
        <f>E2*D4</f>
        <v>33.333333333333336</v>
      </c>
      <c r="G2" s="8">
        <v>6</v>
      </c>
      <c r="H2" s="7">
        <f>20+15</f>
        <v>35</v>
      </c>
      <c r="I2" s="6">
        <v>1.25</v>
      </c>
      <c r="J2" s="5">
        <f>H2*I2</f>
        <v>43.75</v>
      </c>
      <c r="K2" s="2">
        <f>F2+J2</f>
        <v>77.083333333333343</v>
      </c>
      <c r="L2" s="4">
        <f>K10/G2</f>
        <v>14.513888888888891</v>
      </c>
      <c r="M2" s="106"/>
      <c r="N2" s="16">
        <v>10</v>
      </c>
      <c r="O2" s="14">
        <f>($L$2)*((N2+100)/100)</f>
        <v>15.965277777777782</v>
      </c>
      <c r="P2" s="16">
        <f>O2-$L$2</f>
        <v>1.4513888888888911</v>
      </c>
      <c r="Q2" s="14">
        <f>O2*$G$2</f>
        <v>95.791666666666686</v>
      </c>
      <c r="R2" s="21">
        <f>P2*$G$2</f>
        <v>8.7083333333333464</v>
      </c>
      <c r="S2" s="22"/>
    </row>
    <row r="3" spans="1:19" ht="21.75" thickTop="1" x14ac:dyDescent="0.25">
      <c r="A3" s="104"/>
      <c r="B3" s="104"/>
      <c r="C3" s="104"/>
      <c r="D3" s="11" t="s">
        <v>1</v>
      </c>
      <c r="E3" s="107"/>
      <c r="F3" s="108"/>
      <c r="G3" s="108"/>
      <c r="H3" s="108"/>
      <c r="I3" s="108"/>
      <c r="J3" s="109"/>
      <c r="K3" s="1" t="s">
        <v>10</v>
      </c>
      <c r="L3" s="3" t="s">
        <v>166</v>
      </c>
      <c r="M3" s="106"/>
      <c r="N3" s="16">
        <v>20</v>
      </c>
      <c r="O3" s="14">
        <f t="shared" ref="O3:O17" si="0">($L$2)*((N3+100)/100)</f>
        <v>17.416666666666668</v>
      </c>
      <c r="P3" s="16">
        <f t="shared" ref="P3:P17" si="1">O3-$L$2</f>
        <v>2.9027777777777768</v>
      </c>
      <c r="Q3" s="14">
        <f t="shared" ref="Q3:R17" si="2">O3*$G$2</f>
        <v>104.5</v>
      </c>
      <c r="R3" s="21">
        <f t="shared" si="2"/>
        <v>17.416666666666661</v>
      </c>
    </row>
    <row r="4" spans="1:19" ht="21.75" thickBot="1" x14ac:dyDescent="0.3">
      <c r="A4" s="104"/>
      <c r="B4" s="104"/>
      <c r="C4" s="104"/>
      <c r="D4" s="12">
        <v>1</v>
      </c>
      <c r="E4" s="110"/>
      <c r="F4" s="111"/>
      <c r="G4" s="111"/>
      <c r="H4" s="111"/>
      <c r="I4" s="111"/>
      <c r="J4" s="112"/>
      <c r="K4" s="20">
        <v>9</v>
      </c>
      <c r="L4" s="20">
        <v>0</v>
      </c>
      <c r="M4" s="106"/>
      <c r="N4" s="16">
        <v>30</v>
      </c>
      <c r="O4" s="14">
        <f t="shared" si="0"/>
        <v>18.868055555555561</v>
      </c>
      <c r="P4" s="16">
        <f t="shared" si="1"/>
        <v>4.3541666666666696</v>
      </c>
      <c r="Q4" s="14">
        <f t="shared" si="2"/>
        <v>113.20833333333337</v>
      </c>
      <c r="R4" s="21">
        <f t="shared" si="2"/>
        <v>26.125000000000018</v>
      </c>
    </row>
    <row r="5" spans="1:19" ht="21.75" thickTop="1" x14ac:dyDescent="0.25">
      <c r="A5" s="104"/>
      <c r="B5" s="104"/>
      <c r="C5" s="104"/>
      <c r="D5" s="1" t="s">
        <v>3</v>
      </c>
      <c r="E5" s="110"/>
      <c r="F5" s="111"/>
      <c r="G5" s="111"/>
      <c r="H5" s="111"/>
      <c r="I5" s="111"/>
      <c r="J5" s="112"/>
      <c r="K5" s="1" t="s">
        <v>11</v>
      </c>
      <c r="L5" s="3" t="s">
        <v>167</v>
      </c>
      <c r="M5" s="106"/>
      <c r="N5" s="16">
        <v>40</v>
      </c>
      <c r="O5" s="14">
        <f t="shared" si="0"/>
        <v>20.319444444444446</v>
      </c>
      <c r="P5" s="16">
        <f t="shared" si="1"/>
        <v>5.8055555555555554</v>
      </c>
      <c r="Q5" s="14">
        <f t="shared" si="2"/>
        <v>121.91666666666669</v>
      </c>
      <c r="R5" s="21">
        <f t="shared" si="2"/>
        <v>34.833333333333329</v>
      </c>
    </row>
    <row r="6" spans="1:19" ht="21.75" thickBot="1" x14ac:dyDescent="0.3">
      <c r="A6" s="104"/>
      <c r="B6" s="104"/>
      <c r="C6" s="104"/>
      <c r="D6" s="8">
        <v>100</v>
      </c>
      <c r="E6" s="110"/>
      <c r="F6" s="111"/>
      <c r="G6" s="111"/>
      <c r="H6" s="111"/>
      <c r="I6" s="111"/>
      <c r="J6" s="112"/>
      <c r="K6" s="20">
        <v>1</v>
      </c>
      <c r="L6" s="20"/>
      <c r="M6" s="106"/>
      <c r="N6" s="16">
        <v>50</v>
      </c>
      <c r="O6" s="14">
        <f t="shared" si="0"/>
        <v>21.770833333333336</v>
      </c>
      <c r="P6" s="16">
        <f t="shared" si="1"/>
        <v>7.2569444444444446</v>
      </c>
      <c r="Q6" s="14">
        <f t="shared" si="2"/>
        <v>130.625</v>
      </c>
      <c r="R6" s="21">
        <f t="shared" si="2"/>
        <v>43.541666666666671</v>
      </c>
    </row>
    <row r="7" spans="1:19" ht="21.75" thickTop="1" x14ac:dyDescent="0.25">
      <c r="A7" s="104"/>
      <c r="B7" s="104"/>
      <c r="C7" s="104"/>
      <c r="D7" s="11" t="s">
        <v>4</v>
      </c>
      <c r="E7" s="110"/>
      <c r="F7" s="111"/>
      <c r="G7" s="111"/>
      <c r="H7" s="111"/>
      <c r="I7" s="111"/>
      <c r="J7" s="112"/>
      <c r="K7" s="1" t="s">
        <v>12</v>
      </c>
      <c r="L7" s="3" t="s">
        <v>12</v>
      </c>
      <c r="M7" s="106"/>
      <c r="N7" s="16">
        <v>60</v>
      </c>
      <c r="O7" s="14">
        <f t="shared" si="0"/>
        <v>23.222222222222229</v>
      </c>
      <c r="P7" s="16">
        <f t="shared" si="1"/>
        <v>8.7083333333333375</v>
      </c>
      <c r="Q7" s="14">
        <f t="shared" si="2"/>
        <v>139.33333333333337</v>
      </c>
      <c r="R7" s="21">
        <f t="shared" si="2"/>
        <v>52.250000000000028</v>
      </c>
    </row>
    <row r="8" spans="1:19" ht="21.75" thickBot="1" x14ac:dyDescent="0.3">
      <c r="A8" s="104"/>
      <c r="B8" s="104"/>
      <c r="C8" s="104"/>
      <c r="D8" s="12">
        <v>3</v>
      </c>
      <c r="E8" s="110"/>
      <c r="F8" s="111"/>
      <c r="G8" s="111"/>
      <c r="H8" s="111"/>
      <c r="I8" s="111"/>
      <c r="J8" s="112"/>
      <c r="K8" s="20"/>
      <c r="L8" s="20">
        <v>0</v>
      </c>
      <c r="M8" s="106"/>
      <c r="N8" s="16">
        <v>70</v>
      </c>
      <c r="O8" s="14">
        <f t="shared" si="0"/>
        <v>24.673611111111114</v>
      </c>
      <c r="P8" s="16">
        <f t="shared" si="1"/>
        <v>10.159722222222223</v>
      </c>
      <c r="Q8" s="14">
        <f t="shared" si="2"/>
        <v>148.04166666666669</v>
      </c>
      <c r="R8" s="21">
        <f t="shared" si="2"/>
        <v>60.958333333333343</v>
      </c>
    </row>
    <row r="9" spans="1:19" ht="21.75" thickTop="1" x14ac:dyDescent="0.25">
      <c r="A9" s="104"/>
      <c r="B9" s="104"/>
      <c r="C9" s="104"/>
      <c r="D9" s="104"/>
      <c r="E9" s="104"/>
      <c r="F9" s="104"/>
      <c r="G9" s="104"/>
      <c r="H9" s="104"/>
      <c r="I9" s="104"/>
      <c r="J9" s="104"/>
      <c r="K9" s="1" t="s">
        <v>13</v>
      </c>
      <c r="L9" s="63" t="s">
        <v>13</v>
      </c>
      <c r="M9" s="106"/>
      <c r="N9" s="16">
        <v>80</v>
      </c>
      <c r="O9" s="14">
        <f t="shared" si="0"/>
        <v>26.125000000000004</v>
      </c>
      <c r="P9" s="16">
        <f t="shared" si="1"/>
        <v>11.611111111111112</v>
      </c>
      <c r="Q9" s="14">
        <f t="shared" si="2"/>
        <v>156.75000000000003</v>
      </c>
      <c r="R9" s="21">
        <f t="shared" si="2"/>
        <v>69.666666666666671</v>
      </c>
    </row>
    <row r="10" spans="1:19" ht="27" thickBot="1" x14ac:dyDescent="0.3">
      <c r="A10" s="104"/>
      <c r="B10" s="104"/>
      <c r="C10" s="104"/>
      <c r="D10" s="104"/>
      <c r="E10" s="104"/>
      <c r="F10" s="104"/>
      <c r="G10" s="104"/>
      <c r="H10" s="104"/>
      <c r="I10" s="104"/>
      <c r="J10" s="104"/>
      <c r="K10" s="2">
        <f>K2+K4+K6+K8</f>
        <v>87.083333333333343</v>
      </c>
      <c r="L10" s="64">
        <f>L2+L4+L6+L8</f>
        <v>14.513888888888891</v>
      </c>
      <c r="M10" s="106"/>
      <c r="N10" s="16">
        <v>90</v>
      </c>
      <c r="O10" s="14">
        <f t="shared" si="0"/>
        <v>27.576388888888893</v>
      </c>
      <c r="P10" s="16">
        <f t="shared" si="1"/>
        <v>13.062500000000002</v>
      </c>
      <c r="Q10" s="14">
        <f t="shared" si="2"/>
        <v>165.45833333333337</v>
      </c>
      <c r="R10" s="21">
        <f t="shared" si="2"/>
        <v>78.375000000000014</v>
      </c>
    </row>
    <row r="11" spans="1:19" ht="21.75" thickTop="1" x14ac:dyDescent="0.25">
      <c r="A11" s="104"/>
      <c r="B11" s="104"/>
      <c r="C11" s="104"/>
      <c r="D11" s="104"/>
      <c r="E11" s="104"/>
      <c r="F11" s="104"/>
      <c r="G11" s="104"/>
      <c r="H11" s="104"/>
      <c r="I11" s="104"/>
      <c r="J11" s="104"/>
      <c r="K11" s="104"/>
      <c r="L11" s="104"/>
      <c r="M11" s="104"/>
      <c r="N11" s="16">
        <v>100</v>
      </c>
      <c r="O11" s="14">
        <f t="shared" si="0"/>
        <v>29.027777777777782</v>
      </c>
      <c r="P11" s="16">
        <f t="shared" si="1"/>
        <v>14.513888888888891</v>
      </c>
      <c r="Q11" s="14">
        <f t="shared" si="2"/>
        <v>174.16666666666669</v>
      </c>
      <c r="R11" s="21">
        <f t="shared" si="2"/>
        <v>87.083333333333343</v>
      </c>
    </row>
    <row r="12" spans="1:19" ht="21" x14ac:dyDescent="0.25">
      <c r="A12" s="104"/>
      <c r="B12" s="104"/>
      <c r="C12" s="104"/>
      <c r="D12" s="104"/>
      <c r="E12" s="104"/>
      <c r="F12" s="104"/>
      <c r="G12" s="104"/>
      <c r="H12" s="104"/>
      <c r="I12" s="104"/>
      <c r="J12" s="104"/>
      <c r="K12" s="104"/>
      <c r="L12" s="104"/>
      <c r="M12" s="104"/>
      <c r="N12" s="16">
        <v>110</v>
      </c>
      <c r="O12" s="14">
        <f t="shared" si="0"/>
        <v>30.479166666666671</v>
      </c>
      <c r="P12" s="16">
        <f t="shared" si="1"/>
        <v>15.96527777777778</v>
      </c>
      <c r="Q12" s="14">
        <f t="shared" si="2"/>
        <v>182.87500000000003</v>
      </c>
      <c r="R12" s="21">
        <f t="shared" si="2"/>
        <v>95.791666666666686</v>
      </c>
    </row>
    <row r="13" spans="1:19" ht="21" x14ac:dyDescent="0.25">
      <c r="A13" s="104"/>
      <c r="B13" s="104"/>
      <c r="C13" s="104"/>
      <c r="D13" s="104"/>
      <c r="E13" s="104"/>
      <c r="F13" s="104"/>
      <c r="G13" s="104"/>
      <c r="H13" s="104"/>
      <c r="I13" s="104"/>
      <c r="J13" s="104"/>
      <c r="K13" s="104"/>
      <c r="L13" s="104"/>
      <c r="M13" s="104"/>
      <c r="N13" s="16">
        <v>120</v>
      </c>
      <c r="O13" s="14">
        <f t="shared" si="0"/>
        <v>31.930555555555564</v>
      </c>
      <c r="P13" s="16">
        <f t="shared" si="1"/>
        <v>17.416666666666671</v>
      </c>
      <c r="Q13" s="14">
        <f t="shared" si="2"/>
        <v>191.58333333333337</v>
      </c>
      <c r="R13" s="21">
        <f t="shared" si="2"/>
        <v>104.50000000000003</v>
      </c>
    </row>
    <row r="14" spans="1:19" ht="21" x14ac:dyDescent="0.25">
      <c r="A14" s="104"/>
      <c r="B14" s="104"/>
      <c r="C14" s="104"/>
      <c r="D14" s="104"/>
      <c r="E14" s="104"/>
      <c r="F14" s="104"/>
      <c r="G14" s="104"/>
      <c r="H14" s="104"/>
      <c r="I14" s="104"/>
      <c r="J14" s="104"/>
      <c r="K14" s="104"/>
      <c r="L14" s="104"/>
      <c r="M14" s="104"/>
      <c r="N14" s="16">
        <v>130</v>
      </c>
      <c r="O14" s="14">
        <f t="shared" si="0"/>
        <v>33.38194444444445</v>
      </c>
      <c r="P14" s="16">
        <f t="shared" si="1"/>
        <v>18.868055555555557</v>
      </c>
      <c r="Q14" s="14">
        <f t="shared" si="2"/>
        <v>200.29166666666669</v>
      </c>
      <c r="R14" s="21">
        <f t="shared" si="2"/>
        <v>113.20833333333334</v>
      </c>
    </row>
    <row r="15" spans="1:19" ht="21" x14ac:dyDescent="0.25">
      <c r="A15" s="104"/>
      <c r="B15" s="104"/>
      <c r="C15" s="104"/>
      <c r="D15" s="104"/>
      <c r="E15" s="104"/>
      <c r="F15" s="104"/>
      <c r="G15" s="104"/>
      <c r="H15" s="104"/>
      <c r="I15" s="104"/>
      <c r="J15" s="104"/>
      <c r="K15" s="104"/>
      <c r="L15" s="104"/>
      <c r="M15" s="104"/>
      <c r="N15" s="16">
        <v>140</v>
      </c>
      <c r="O15" s="14">
        <f t="shared" si="0"/>
        <v>34.833333333333336</v>
      </c>
      <c r="P15" s="16">
        <f t="shared" si="1"/>
        <v>20.319444444444443</v>
      </c>
      <c r="Q15" s="14">
        <f t="shared" si="2"/>
        <v>209</v>
      </c>
      <c r="R15" s="21">
        <f t="shared" si="2"/>
        <v>121.91666666666666</v>
      </c>
    </row>
    <row r="16" spans="1:19" ht="21" x14ac:dyDescent="0.25">
      <c r="A16" s="104"/>
      <c r="B16" s="104"/>
      <c r="C16" s="104"/>
      <c r="D16" s="104"/>
      <c r="E16" s="104"/>
      <c r="F16" s="104"/>
      <c r="G16" s="104"/>
      <c r="H16" s="104"/>
      <c r="I16" s="104"/>
      <c r="J16" s="104"/>
      <c r="K16" s="104"/>
      <c r="L16" s="104"/>
      <c r="M16" s="104"/>
      <c r="N16" s="16">
        <v>150</v>
      </c>
      <c r="O16" s="14">
        <f t="shared" si="0"/>
        <v>36.284722222222229</v>
      </c>
      <c r="P16" s="16">
        <f t="shared" si="1"/>
        <v>21.770833333333336</v>
      </c>
      <c r="Q16" s="14">
        <f t="shared" si="2"/>
        <v>217.70833333333337</v>
      </c>
      <c r="R16" s="21">
        <f t="shared" si="2"/>
        <v>130.625</v>
      </c>
    </row>
    <row r="17" spans="1:18" ht="21" x14ac:dyDescent="0.25">
      <c r="A17" s="104"/>
      <c r="B17" s="104"/>
      <c r="C17" s="104"/>
      <c r="D17" s="104"/>
      <c r="E17" s="104"/>
      <c r="F17" s="104"/>
      <c r="G17" s="104"/>
      <c r="H17" s="104"/>
      <c r="I17" s="104"/>
      <c r="J17" s="104"/>
      <c r="K17" s="104"/>
      <c r="L17" s="104"/>
      <c r="M17" s="104"/>
      <c r="N17" s="16">
        <v>200</v>
      </c>
      <c r="O17" s="14">
        <f t="shared" si="0"/>
        <v>43.541666666666671</v>
      </c>
      <c r="P17" s="16">
        <f t="shared" si="1"/>
        <v>29.027777777777779</v>
      </c>
      <c r="Q17" s="14">
        <f t="shared" si="2"/>
        <v>261.25</v>
      </c>
      <c r="R17" s="21">
        <f t="shared" si="2"/>
        <v>174.16666666666669</v>
      </c>
    </row>
    <row r="18" spans="1:18" ht="16.5" thickBot="1" x14ac:dyDescent="0.3">
      <c r="A18" s="104"/>
      <c r="B18" s="104"/>
      <c r="C18" s="104"/>
      <c r="D18" s="105"/>
      <c r="E18" s="105"/>
      <c r="F18" s="105"/>
      <c r="G18" s="105"/>
      <c r="H18" s="105"/>
      <c r="I18" s="105"/>
      <c r="J18" s="105"/>
      <c r="K18" s="104"/>
      <c r="L18" s="104"/>
      <c r="M18" s="104"/>
      <c r="R18" s="21"/>
    </row>
    <row r="19" spans="1:18" ht="51.75" thickTop="1" x14ac:dyDescent="0.25">
      <c r="A19" s="15" t="s">
        <v>135</v>
      </c>
      <c r="B19" s="15" t="s">
        <v>134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20</v>
      </c>
      <c r="H20" s="7">
        <v>55</v>
      </c>
      <c r="I20" s="6">
        <v>1.25</v>
      </c>
      <c r="J20" s="5">
        <f>H20*I20</f>
        <v>68.75</v>
      </c>
      <c r="K20" s="2">
        <f>F20+J20</f>
        <v>102.08333333333334</v>
      </c>
      <c r="L20" s="4">
        <f>K28/G20</f>
        <v>5.604166666666667</v>
      </c>
      <c r="N20" s="16">
        <v>10</v>
      </c>
      <c r="O20" s="14">
        <f>($L$20)*((N20+100)/100)</f>
        <v>6.1645833333333337</v>
      </c>
      <c r="P20" s="16">
        <f>O20-$L$20</f>
        <v>0.56041666666666679</v>
      </c>
      <c r="Q20" s="14">
        <f>O20*$G$20</f>
        <v>123.29166666666667</v>
      </c>
      <c r="R20" s="21">
        <f>P20*$G$20</f>
        <v>11.208333333333336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6.7250000000000005</v>
      </c>
      <c r="P21" s="16">
        <f t="shared" ref="P21:P35" si="4">O21-$L$20</f>
        <v>1.1208333333333336</v>
      </c>
      <c r="Q21" s="14">
        <f t="shared" ref="Q21:R35" si="5">O21*$G$20</f>
        <v>134.5</v>
      </c>
      <c r="R21" s="21">
        <f t="shared" si="5"/>
        <v>22.416666666666671</v>
      </c>
    </row>
    <row r="22" spans="1:18" ht="21.75" thickBot="1" x14ac:dyDescent="0.3">
      <c r="D22" s="12">
        <v>1</v>
      </c>
      <c r="K22" s="20">
        <v>9</v>
      </c>
      <c r="N22" s="16">
        <v>30</v>
      </c>
      <c r="O22" s="14">
        <f t="shared" si="3"/>
        <v>7.2854166666666673</v>
      </c>
      <c r="P22" s="16">
        <f t="shared" si="4"/>
        <v>1.6812500000000004</v>
      </c>
      <c r="Q22" s="14">
        <f t="shared" si="5"/>
        <v>145.70833333333334</v>
      </c>
      <c r="R22" s="21">
        <f t="shared" si="5"/>
        <v>33.625000000000007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7.8458333333333332</v>
      </c>
      <c r="P23" s="16">
        <f t="shared" si="4"/>
        <v>2.2416666666666663</v>
      </c>
      <c r="Q23" s="14">
        <f t="shared" si="5"/>
        <v>156.91666666666666</v>
      </c>
      <c r="R23" s="21">
        <f t="shared" si="5"/>
        <v>44.833333333333329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8.40625</v>
      </c>
      <c r="P24" s="16">
        <f t="shared" si="4"/>
        <v>2.802083333333333</v>
      </c>
      <c r="Q24" s="14">
        <f t="shared" si="5"/>
        <v>168.125</v>
      </c>
      <c r="R24" s="21">
        <f t="shared" si="5"/>
        <v>56.041666666666657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8.9666666666666668</v>
      </c>
      <c r="P25" s="16">
        <f t="shared" si="4"/>
        <v>3.3624999999999998</v>
      </c>
      <c r="Q25" s="14">
        <f t="shared" si="5"/>
        <v>179.33333333333334</v>
      </c>
      <c r="R25" s="21">
        <f t="shared" si="5"/>
        <v>67.25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9.5270833333333336</v>
      </c>
      <c r="P26" s="16">
        <f t="shared" si="4"/>
        <v>3.9229166666666666</v>
      </c>
      <c r="Q26" s="14">
        <f t="shared" si="5"/>
        <v>190.54166666666669</v>
      </c>
      <c r="R26" s="21">
        <f t="shared" si="5"/>
        <v>78.458333333333329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10.0875</v>
      </c>
      <c r="P27" s="16">
        <f t="shared" si="4"/>
        <v>4.4833333333333334</v>
      </c>
      <c r="Q27" s="14">
        <f t="shared" si="5"/>
        <v>201.75</v>
      </c>
      <c r="R27" s="21">
        <f t="shared" si="5"/>
        <v>89.666666666666671</v>
      </c>
    </row>
    <row r="28" spans="1:18" ht="21.75" thickBot="1" x14ac:dyDescent="0.3">
      <c r="K28" s="2">
        <f>K20+K22+K24+K26</f>
        <v>112.08333333333334</v>
      </c>
      <c r="N28" s="16">
        <v>90</v>
      </c>
      <c r="O28" s="14">
        <f t="shared" si="3"/>
        <v>10.647916666666667</v>
      </c>
      <c r="P28" s="16">
        <f t="shared" si="4"/>
        <v>5.0437500000000002</v>
      </c>
      <c r="Q28" s="14">
        <f t="shared" si="5"/>
        <v>212.95833333333334</v>
      </c>
      <c r="R28" s="21">
        <f t="shared" si="5"/>
        <v>100.875</v>
      </c>
    </row>
    <row r="29" spans="1:18" ht="21.75" thickTop="1" x14ac:dyDescent="0.25">
      <c r="N29" s="16">
        <v>100</v>
      </c>
      <c r="O29" s="14">
        <f t="shared" si="3"/>
        <v>11.208333333333334</v>
      </c>
      <c r="P29" s="16">
        <f t="shared" si="4"/>
        <v>5.604166666666667</v>
      </c>
      <c r="Q29" s="14">
        <f t="shared" si="5"/>
        <v>224.16666666666669</v>
      </c>
      <c r="R29" s="21">
        <f t="shared" si="5"/>
        <v>112.08333333333334</v>
      </c>
    </row>
    <row r="30" spans="1:18" ht="21" x14ac:dyDescent="0.25">
      <c r="N30" s="16">
        <v>110</v>
      </c>
      <c r="O30" s="14">
        <f t="shared" si="3"/>
        <v>11.768750000000001</v>
      </c>
      <c r="P30" s="16">
        <f t="shared" si="4"/>
        <v>6.1645833333333337</v>
      </c>
      <c r="Q30" s="14">
        <f t="shared" si="5"/>
        <v>235.375</v>
      </c>
      <c r="R30" s="21">
        <f t="shared" si="5"/>
        <v>123.29166666666667</v>
      </c>
    </row>
    <row r="31" spans="1:18" ht="21" x14ac:dyDescent="0.25">
      <c r="N31" s="16">
        <v>120</v>
      </c>
      <c r="O31" s="14">
        <f t="shared" si="3"/>
        <v>12.329166666666667</v>
      </c>
      <c r="P31" s="16">
        <f t="shared" si="4"/>
        <v>6.7250000000000005</v>
      </c>
      <c r="Q31" s="14">
        <f t="shared" si="5"/>
        <v>246.58333333333334</v>
      </c>
      <c r="R31" s="21">
        <f t="shared" si="5"/>
        <v>134.5</v>
      </c>
    </row>
    <row r="32" spans="1:18" ht="21" x14ac:dyDescent="0.25">
      <c r="N32" s="16">
        <v>130</v>
      </c>
      <c r="O32" s="14">
        <f t="shared" si="3"/>
        <v>12.889583333333333</v>
      </c>
      <c r="P32" s="16">
        <f t="shared" si="4"/>
        <v>7.2854166666666655</v>
      </c>
      <c r="Q32" s="14">
        <f t="shared" si="5"/>
        <v>257.79166666666663</v>
      </c>
      <c r="R32" s="21">
        <f t="shared" si="5"/>
        <v>145.70833333333331</v>
      </c>
    </row>
    <row r="33" spans="14:18" ht="21" x14ac:dyDescent="0.25">
      <c r="N33" s="16">
        <v>140</v>
      </c>
      <c r="O33" s="14">
        <f t="shared" si="3"/>
        <v>13.450000000000001</v>
      </c>
      <c r="P33" s="16">
        <f t="shared" si="4"/>
        <v>7.8458333333333341</v>
      </c>
      <c r="Q33" s="14">
        <f t="shared" si="5"/>
        <v>269</v>
      </c>
      <c r="R33" s="21">
        <f t="shared" si="5"/>
        <v>156.91666666666669</v>
      </c>
    </row>
    <row r="34" spans="14:18" ht="21" x14ac:dyDescent="0.25">
      <c r="N34" s="16">
        <v>150</v>
      </c>
      <c r="O34" s="14">
        <f t="shared" si="3"/>
        <v>14.010416666666668</v>
      </c>
      <c r="P34" s="16">
        <f t="shared" si="4"/>
        <v>8.40625</v>
      </c>
      <c r="Q34" s="14">
        <f t="shared" si="5"/>
        <v>280.20833333333337</v>
      </c>
      <c r="R34" s="21">
        <f t="shared" si="5"/>
        <v>168.125</v>
      </c>
    </row>
    <row r="35" spans="14:18" ht="21" x14ac:dyDescent="0.25">
      <c r="N35" s="16">
        <v>200</v>
      </c>
      <c r="O35" s="14">
        <f t="shared" si="3"/>
        <v>16.8125</v>
      </c>
      <c r="P35" s="16">
        <f t="shared" si="4"/>
        <v>11.208333333333332</v>
      </c>
      <c r="Q35" s="14">
        <f t="shared" si="5"/>
        <v>336.25</v>
      </c>
      <c r="R35" s="21">
        <f t="shared" si="5"/>
        <v>224.16666666666663</v>
      </c>
    </row>
  </sheetData>
  <mergeCells count="5">
    <mergeCell ref="A2:C18"/>
    <mergeCell ref="D9:J18"/>
    <mergeCell ref="K11:M18"/>
    <mergeCell ref="M1:M10"/>
    <mergeCell ref="E3:J8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topLeftCell="A13" zoomScale="85" zoomScaleNormal="85" workbookViewId="0">
      <selection activeCell="J5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129</v>
      </c>
      <c r="B1" s="15" t="s">
        <v>130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19</v>
      </c>
      <c r="I2" s="6">
        <v>1.25</v>
      </c>
      <c r="J2" s="5">
        <f>H2*I2</f>
        <v>23.75</v>
      </c>
      <c r="K2" s="2">
        <f>F2+J2</f>
        <v>57.083333333333336</v>
      </c>
      <c r="L2" s="4">
        <f>K10/G2</f>
        <v>20.361111111111111</v>
      </c>
      <c r="N2" s="16">
        <v>10</v>
      </c>
      <c r="O2" s="14">
        <f>($L$2)*((N2+100)/100)</f>
        <v>22.397222222222222</v>
      </c>
      <c r="P2" s="16">
        <f>O2-$L$2</f>
        <v>2.0361111111111114</v>
      </c>
      <c r="Q2" s="14">
        <f>O2*$G$2</f>
        <v>67.191666666666663</v>
      </c>
      <c r="R2" s="21">
        <f>P2*$G$2</f>
        <v>6.1083333333333343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24.433333333333334</v>
      </c>
      <c r="P3" s="16">
        <f t="shared" ref="P3:P17" si="1">O3-$L$2</f>
        <v>4.0722222222222229</v>
      </c>
      <c r="Q3" s="14">
        <f t="shared" ref="Q3:R17" si="2">O3*$G$2</f>
        <v>73.3</v>
      </c>
      <c r="R3" s="21">
        <f t="shared" si="2"/>
        <v>12.216666666666669</v>
      </c>
    </row>
    <row r="4" spans="1:19" ht="21.75" thickBot="1" x14ac:dyDescent="0.3">
      <c r="D4" s="12">
        <v>1</v>
      </c>
      <c r="K4" s="20">
        <v>3</v>
      </c>
      <c r="L4" s="20">
        <v>0</v>
      </c>
      <c r="N4" s="16">
        <v>30</v>
      </c>
      <c r="O4" s="14">
        <f t="shared" si="0"/>
        <v>26.469444444444445</v>
      </c>
      <c r="P4" s="16">
        <f t="shared" si="1"/>
        <v>6.1083333333333343</v>
      </c>
      <c r="Q4" s="14">
        <f t="shared" si="2"/>
        <v>79.408333333333331</v>
      </c>
      <c r="R4" s="21">
        <f t="shared" si="2"/>
        <v>18.325000000000003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28.505555555555553</v>
      </c>
      <c r="P5" s="16">
        <f t="shared" si="1"/>
        <v>8.1444444444444422</v>
      </c>
      <c r="Q5" s="14">
        <f t="shared" si="2"/>
        <v>85.516666666666652</v>
      </c>
      <c r="R5" s="21">
        <f t="shared" si="2"/>
        <v>24.433333333333326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30.541666666666664</v>
      </c>
      <c r="P6" s="16">
        <f t="shared" si="1"/>
        <v>10.180555555555554</v>
      </c>
      <c r="Q6" s="14">
        <f t="shared" si="2"/>
        <v>91.625</v>
      </c>
      <c r="R6" s="21">
        <f t="shared" si="2"/>
        <v>30.541666666666661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32.577777777777776</v>
      </c>
      <c r="P7" s="16">
        <f t="shared" si="1"/>
        <v>12.216666666666665</v>
      </c>
      <c r="Q7" s="14">
        <f t="shared" si="2"/>
        <v>97.73333333333332</v>
      </c>
      <c r="R7" s="21">
        <f t="shared" si="2"/>
        <v>36.649999999999991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34.613888888888887</v>
      </c>
      <c r="P8" s="16">
        <f t="shared" si="1"/>
        <v>14.252777777777776</v>
      </c>
      <c r="Q8" s="14">
        <f t="shared" si="2"/>
        <v>103.84166666666667</v>
      </c>
      <c r="R8" s="21">
        <f t="shared" si="2"/>
        <v>42.758333333333326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36.65</v>
      </c>
      <c r="P9" s="16">
        <f t="shared" si="1"/>
        <v>16.288888888888888</v>
      </c>
      <c r="Q9" s="14">
        <f t="shared" si="2"/>
        <v>109.94999999999999</v>
      </c>
      <c r="R9" s="21">
        <f t="shared" si="2"/>
        <v>48.86666666666666</v>
      </c>
    </row>
    <row r="10" spans="1:19" ht="27" thickBot="1" x14ac:dyDescent="0.3">
      <c r="K10" s="2">
        <f>K2+K4+K6+K8</f>
        <v>61.083333333333336</v>
      </c>
      <c r="L10" s="64">
        <f>L2+L4+L6+L8</f>
        <v>20.361111111111111</v>
      </c>
      <c r="N10" s="16">
        <v>90</v>
      </c>
      <c r="O10" s="14">
        <f t="shared" si="0"/>
        <v>38.68611111111111</v>
      </c>
      <c r="P10" s="16">
        <f t="shared" si="1"/>
        <v>18.324999999999999</v>
      </c>
      <c r="Q10" s="14">
        <f t="shared" si="2"/>
        <v>116.05833333333334</v>
      </c>
      <c r="R10" s="21">
        <f t="shared" si="2"/>
        <v>54.974999999999994</v>
      </c>
    </row>
    <row r="11" spans="1:19" ht="21.75" thickTop="1" x14ac:dyDescent="0.25">
      <c r="N11" s="16">
        <v>100</v>
      </c>
      <c r="O11" s="14">
        <f t="shared" si="0"/>
        <v>40.722222222222221</v>
      </c>
      <c r="P11" s="16">
        <f t="shared" si="1"/>
        <v>20.361111111111111</v>
      </c>
      <c r="Q11" s="14">
        <f t="shared" si="2"/>
        <v>122.16666666666666</v>
      </c>
      <c r="R11" s="21">
        <f t="shared" si="2"/>
        <v>61.083333333333329</v>
      </c>
    </row>
    <row r="12" spans="1:19" ht="21" x14ac:dyDescent="0.25">
      <c r="N12" s="16">
        <v>110</v>
      </c>
      <c r="O12" s="14">
        <f t="shared" si="0"/>
        <v>42.758333333333333</v>
      </c>
      <c r="P12" s="16">
        <f t="shared" si="1"/>
        <v>22.397222222222222</v>
      </c>
      <c r="Q12" s="14">
        <f t="shared" si="2"/>
        <v>128.27500000000001</v>
      </c>
      <c r="R12" s="21">
        <f t="shared" si="2"/>
        <v>67.191666666666663</v>
      </c>
    </row>
    <row r="13" spans="1:19" ht="21" x14ac:dyDescent="0.25">
      <c r="N13" s="16">
        <v>120</v>
      </c>
      <c r="O13" s="14">
        <f t="shared" si="0"/>
        <v>44.794444444444444</v>
      </c>
      <c r="P13" s="16">
        <f t="shared" si="1"/>
        <v>24.433333333333334</v>
      </c>
      <c r="Q13" s="14">
        <f t="shared" si="2"/>
        <v>134.38333333333333</v>
      </c>
      <c r="R13" s="21">
        <f t="shared" si="2"/>
        <v>73.3</v>
      </c>
    </row>
    <row r="14" spans="1:19" ht="21" x14ac:dyDescent="0.25">
      <c r="N14" s="16">
        <v>130</v>
      </c>
      <c r="O14" s="14">
        <f t="shared" si="0"/>
        <v>46.830555555555549</v>
      </c>
      <c r="P14" s="16">
        <f t="shared" si="1"/>
        <v>26.469444444444438</v>
      </c>
      <c r="Q14" s="14">
        <f t="shared" si="2"/>
        <v>140.49166666666665</v>
      </c>
      <c r="R14" s="21">
        <f t="shared" si="2"/>
        <v>79.408333333333317</v>
      </c>
    </row>
    <row r="15" spans="1:19" ht="21" x14ac:dyDescent="0.25">
      <c r="N15" s="16">
        <v>140</v>
      </c>
      <c r="O15" s="14">
        <f t="shared" si="0"/>
        <v>48.866666666666667</v>
      </c>
      <c r="P15" s="16">
        <f t="shared" si="1"/>
        <v>28.505555555555556</v>
      </c>
      <c r="Q15" s="14">
        <f t="shared" si="2"/>
        <v>146.6</v>
      </c>
      <c r="R15" s="21">
        <f t="shared" si="2"/>
        <v>85.516666666666666</v>
      </c>
    </row>
    <row r="16" spans="1:19" ht="21" x14ac:dyDescent="0.25">
      <c r="N16" s="16">
        <v>150</v>
      </c>
      <c r="O16" s="14">
        <f t="shared" si="0"/>
        <v>50.902777777777779</v>
      </c>
      <c r="P16" s="16">
        <f t="shared" si="1"/>
        <v>30.541666666666668</v>
      </c>
      <c r="Q16" s="14">
        <f t="shared" si="2"/>
        <v>152.70833333333334</v>
      </c>
      <c r="R16" s="21">
        <f t="shared" si="2"/>
        <v>91.625</v>
      </c>
    </row>
    <row r="17" spans="1:18" ht="21" x14ac:dyDescent="0.25">
      <c r="N17" s="16">
        <v>200</v>
      </c>
      <c r="O17" s="14">
        <f t="shared" si="0"/>
        <v>61.083333333333329</v>
      </c>
      <c r="P17" s="16">
        <f t="shared" si="1"/>
        <v>40.722222222222214</v>
      </c>
      <c r="Q17" s="14">
        <f t="shared" si="2"/>
        <v>183.25</v>
      </c>
      <c r="R17" s="21">
        <f t="shared" si="2"/>
        <v>122.16666666666664</v>
      </c>
    </row>
    <row r="18" spans="1:18" ht="16.5" thickBot="1" x14ac:dyDescent="0.3"/>
    <row r="19" spans="1:18" ht="51.75" thickTop="1" x14ac:dyDescent="0.25">
      <c r="A19" s="15" t="s">
        <v>129</v>
      </c>
      <c r="B19" s="15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15" t="s">
        <v>129</v>
      </c>
      <c r="B37" s="15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  <pageSetup orientation="portrait" verticalDpi="0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>
      <selection activeCell="A2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168</v>
      </c>
      <c r="B1" s="15" t="s">
        <v>169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A2" s="104"/>
      <c r="B2" s="104"/>
      <c r="C2" s="114"/>
      <c r="D2" s="8">
        <v>0.2</v>
      </c>
      <c r="E2" s="10">
        <f>D6/D8</f>
        <v>23.333333333333332</v>
      </c>
      <c r="F2" s="9">
        <f>E2*D4</f>
        <v>23.333333333333332</v>
      </c>
      <c r="G2" s="8">
        <v>9</v>
      </c>
      <c r="H2" s="7">
        <v>25</v>
      </c>
      <c r="I2" s="6">
        <v>1</v>
      </c>
      <c r="J2" s="5">
        <f>H2*I2</f>
        <v>25</v>
      </c>
      <c r="K2" s="2">
        <f>F2+J2</f>
        <v>48.333333333333329</v>
      </c>
      <c r="L2" s="4">
        <f>K10/G2</f>
        <v>5.3703703703703702</v>
      </c>
      <c r="N2" s="16">
        <v>10</v>
      </c>
      <c r="O2" s="14">
        <f>($L$2)*((N2+100)/100)</f>
        <v>5.9074074074074074</v>
      </c>
      <c r="P2" s="16">
        <f>O2-$L$2</f>
        <v>0.5370370370370372</v>
      </c>
      <c r="Q2" s="14">
        <f>O2*$G$2</f>
        <v>53.166666666666664</v>
      </c>
      <c r="R2" s="21">
        <f>P2*$G$2</f>
        <v>4.8333333333333348</v>
      </c>
      <c r="S2" s="22"/>
    </row>
    <row r="3" spans="1:19" ht="21.75" thickTop="1" x14ac:dyDescent="0.25">
      <c r="A3" s="104"/>
      <c r="B3" s="104"/>
      <c r="C3" s="114"/>
      <c r="D3" s="11" t="s">
        <v>1</v>
      </c>
      <c r="E3" s="107"/>
      <c r="F3" s="108"/>
      <c r="G3" s="108"/>
      <c r="H3" s="108"/>
      <c r="I3" s="108"/>
      <c r="J3" s="109"/>
      <c r="K3" s="1" t="s">
        <v>10</v>
      </c>
      <c r="L3" s="3" t="s">
        <v>166</v>
      </c>
      <c r="N3" s="16">
        <v>20</v>
      </c>
      <c r="O3" s="14">
        <f t="shared" ref="O3:O17" si="0">($L$2)*((N3+100)/100)</f>
        <v>6.4444444444444438</v>
      </c>
      <c r="P3" s="16">
        <f t="shared" ref="P3:P17" si="1">O3-$L$2</f>
        <v>1.0740740740740735</v>
      </c>
      <c r="Q3" s="14">
        <f t="shared" ref="Q3:R17" si="2">O3*$G$2</f>
        <v>57.999999999999993</v>
      </c>
      <c r="R3" s="21">
        <f t="shared" si="2"/>
        <v>9.6666666666666607</v>
      </c>
    </row>
    <row r="4" spans="1:19" ht="21.75" thickBot="1" x14ac:dyDescent="0.3">
      <c r="A4" s="104"/>
      <c r="B4" s="104"/>
      <c r="C4" s="114"/>
      <c r="D4" s="12">
        <v>1</v>
      </c>
      <c r="E4" s="110"/>
      <c r="F4" s="113"/>
      <c r="G4" s="113"/>
      <c r="H4" s="113"/>
      <c r="I4" s="113"/>
      <c r="J4" s="112"/>
      <c r="K4" s="20">
        <v>0</v>
      </c>
      <c r="L4" s="20">
        <v>0</v>
      </c>
      <c r="N4" s="16">
        <v>30</v>
      </c>
      <c r="O4" s="14">
        <f t="shared" si="0"/>
        <v>6.9814814814814818</v>
      </c>
      <c r="P4" s="16">
        <f t="shared" si="1"/>
        <v>1.6111111111111116</v>
      </c>
      <c r="Q4" s="14">
        <f t="shared" si="2"/>
        <v>62.833333333333336</v>
      </c>
      <c r="R4" s="21">
        <f t="shared" si="2"/>
        <v>14.500000000000004</v>
      </c>
    </row>
    <row r="5" spans="1:19" ht="21.75" thickTop="1" x14ac:dyDescent="0.25">
      <c r="A5" s="104"/>
      <c r="B5" s="104"/>
      <c r="C5" s="114"/>
      <c r="D5" s="1" t="s">
        <v>3</v>
      </c>
      <c r="E5" s="110"/>
      <c r="F5" s="113"/>
      <c r="G5" s="113"/>
      <c r="H5" s="113"/>
      <c r="I5" s="113"/>
      <c r="J5" s="112"/>
      <c r="K5" s="1" t="s">
        <v>11</v>
      </c>
      <c r="L5" s="3" t="s">
        <v>167</v>
      </c>
      <c r="N5" s="16">
        <v>40</v>
      </c>
      <c r="O5" s="14">
        <f t="shared" si="0"/>
        <v>7.5185185185185182</v>
      </c>
      <c r="P5" s="16">
        <f t="shared" si="1"/>
        <v>2.1481481481481479</v>
      </c>
      <c r="Q5" s="14">
        <f t="shared" si="2"/>
        <v>67.666666666666657</v>
      </c>
      <c r="R5" s="21">
        <f t="shared" si="2"/>
        <v>19.333333333333332</v>
      </c>
    </row>
    <row r="6" spans="1:19" ht="21.75" thickBot="1" x14ac:dyDescent="0.3">
      <c r="A6" s="104"/>
      <c r="B6" s="104"/>
      <c r="C6" s="114"/>
      <c r="D6" s="8">
        <v>70</v>
      </c>
      <c r="E6" s="110"/>
      <c r="F6" s="113"/>
      <c r="G6" s="113"/>
      <c r="H6" s="113"/>
      <c r="I6" s="113"/>
      <c r="J6" s="112"/>
      <c r="K6" s="20">
        <v>0</v>
      </c>
      <c r="L6" s="20">
        <v>0</v>
      </c>
      <c r="N6" s="16">
        <v>50</v>
      </c>
      <c r="O6" s="14">
        <f t="shared" si="0"/>
        <v>8.0555555555555554</v>
      </c>
      <c r="P6" s="16">
        <f t="shared" si="1"/>
        <v>2.6851851851851851</v>
      </c>
      <c r="Q6" s="14">
        <f t="shared" si="2"/>
        <v>72.5</v>
      </c>
      <c r="R6" s="21">
        <f t="shared" si="2"/>
        <v>24.166666666666664</v>
      </c>
    </row>
    <row r="7" spans="1:19" ht="21.75" thickTop="1" x14ac:dyDescent="0.25">
      <c r="A7" s="104"/>
      <c r="B7" s="104"/>
      <c r="C7" s="114"/>
      <c r="D7" s="11" t="s">
        <v>4</v>
      </c>
      <c r="E7" s="110"/>
      <c r="F7" s="113"/>
      <c r="G7" s="113"/>
      <c r="H7" s="113"/>
      <c r="I7" s="113"/>
      <c r="J7" s="112"/>
      <c r="K7" s="1" t="s">
        <v>12</v>
      </c>
      <c r="L7" s="3" t="s">
        <v>12</v>
      </c>
      <c r="N7" s="16">
        <v>60</v>
      </c>
      <c r="O7" s="14">
        <f t="shared" si="0"/>
        <v>8.5925925925925934</v>
      </c>
      <c r="P7" s="16">
        <f t="shared" si="1"/>
        <v>3.2222222222222232</v>
      </c>
      <c r="Q7" s="14">
        <f t="shared" si="2"/>
        <v>77.333333333333343</v>
      </c>
      <c r="R7" s="21">
        <f t="shared" si="2"/>
        <v>29.000000000000007</v>
      </c>
    </row>
    <row r="8" spans="1:19" ht="21.75" thickBot="1" x14ac:dyDescent="0.3">
      <c r="A8" s="104"/>
      <c r="B8" s="104"/>
      <c r="C8" s="114"/>
      <c r="D8" s="12">
        <v>3</v>
      </c>
      <c r="E8" s="110"/>
      <c r="F8" s="113"/>
      <c r="G8" s="113"/>
      <c r="H8" s="113"/>
      <c r="I8" s="113"/>
      <c r="J8" s="112"/>
      <c r="K8" s="20"/>
      <c r="L8" s="20">
        <v>0</v>
      </c>
      <c r="N8" s="16">
        <v>70</v>
      </c>
      <c r="O8" s="14">
        <f t="shared" si="0"/>
        <v>9.1296296296296298</v>
      </c>
      <c r="P8" s="16">
        <f t="shared" si="1"/>
        <v>3.7592592592592595</v>
      </c>
      <c r="Q8" s="14">
        <f t="shared" si="2"/>
        <v>82.166666666666671</v>
      </c>
      <c r="R8" s="21">
        <f t="shared" si="2"/>
        <v>33.833333333333336</v>
      </c>
    </row>
    <row r="9" spans="1:19" ht="21.75" thickTop="1" x14ac:dyDescent="0.25">
      <c r="A9" s="104"/>
      <c r="B9" s="104"/>
      <c r="C9" s="104"/>
      <c r="D9" s="104"/>
      <c r="E9" s="104"/>
      <c r="F9" s="104"/>
      <c r="G9" s="104"/>
      <c r="H9" s="104"/>
      <c r="I9" s="104"/>
      <c r="J9" s="114"/>
      <c r="K9" s="1" t="s">
        <v>13</v>
      </c>
      <c r="L9" s="63" t="s">
        <v>13</v>
      </c>
      <c r="N9" s="16">
        <v>80</v>
      </c>
      <c r="O9" s="14">
        <f t="shared" si="0"/>
        <v>9.6666666666666661</v>
      </c>
      <c r="P9" s="16">
        <f t="shared" si="1"/>
        <v>4.2962962962962958</v>
      </c>
      <c r="Q9" s="14">
        <f t="shared" si="2"/>
        <v>87</v>
      </c>
      <c r="R9" s="21">
        <f t="shared" si="2"/>
        <v>38.666666666666664</v>
      </c>
    </row>
    <row r="10" spans="1:19" ht="27" thickBot="1" x14ac:dyDescent="0.3">
      <c r="A10" s="104"/>
      <c r="B10" s="104"/>
      <c r="C10" s="104"/>
      <c r="D10" s="104"/>
      <c r="E10" s="104"/>
      <c r="F10" s="104"/>
      <c r="G10" s="104"/>
      <c r="H10" s="104"/>
      <c r="I10" s="104"/>
      <c r="J10" s="114"/>
      <c r="K10" s="2">
        <f>K2+K4+K6+K8</f>
        <v>48.333333333333329</v>
      </c>
      <c r="L10" s="64">
        <f>L2+L4+L6+L8</f>
        <v>5.3703703703703702</v>
      </c>
      <c r="N10" s="16">
        <v>90</v>
      </c>
      <c r="O10" s="14">
        <f t="shared" si="0"/>
        <v>10.203703703703702</v>
      </c>
      <c r="P10" s="16">
        <f t="shared" si="1"/>
        <v>4.8333333333333321</v>
      </c>
      <c r="Q10" s="14">
        <f t="shared" si="2"/>
        <v>91.833333333333314</v>
      </c>
      <c r="R10" s="21">
        <f t="shared" si="2"/>
        <v>43.499999999999986</v>
      </c>
    </row>
    <row r="11" spans="1:19" ht="21.75" thickTop="1" x14ac:dyDescent="0.25">
      <c r="A11" s="104"/>
      <c r="B11" s="104"/>
      <c r="C11" s="104"/>
      <c r="D11" s="104"/>
      <c r="E11" s="104"/>
      <c r="F11" s="104"/>
      <c r="G11" s="104"/>
      <c r="H11" s="104"/>
      <c r="I11" s="104"/>
      <c r="J11" s="104"/>
      <c r="K11" s="104"/>
      <c r="L11" s="104"/>
      <c r="M11" s="104"/>
      <c r="N11" s="16">
        <v>100</v>
      </c>
      <c r="O11" s="14">
        <f t="shared" si="0"/>
        <v>10.74074074074074</v>
      </c>
      <c r="P11" s="16">
        <f t="shared" si="1"/>
        <v>5.3703703703703702</v>
      </c>
      <c r="Q11" s="14">
        <f t="shared" si="2"/>
        <v>96.666666666666657</v>
      </c>
      <c r="R11" s="21">
        <f t="shared" si="2"/>
        <v>48.333333333333329</v>
      </c>
    </row>
    <row r="12" spans="1:19" ht="21" x14ac:dyDescent="0.25">
      <c r="A12" s="104"/>
      <c r="B12" s="104"/>
      <c r="C12" s="104"/>
      <c r="D12" s="104"/>
      <c r="E12" s="104"/>
      <c r="F12" s="104"/>
      <c r="G12" s="104"/>
      <c r="H12" s="104"/>
      <c r="I12" s="104"/>
      <c r="J12" s="104"/>
      <c r="K12" s="104"/>
      <c r="L12" s="104"/>
      <c r="M12" s="104"/>
      <c r="N12" s="16">
        <v>110</v>
      </c>
      <c r="O12" s="14">
        <f t="shared" si="0"/>
        <v>11.277777777777779</v>
      </c>
      <c r="P12" s="16">
        <f t="shared" si="1"/>
        <v>5.9074074074074083</v>
      </c>
      <c r="Q12" s="14">
        <f t="shared" si="2"/>
        <v>101.5</v>
      </c>
      <c r="R12" s="21">
        <f t="shared" si="2"/>
        <v>53.166666666666671</v>
      </c>
    </row>
    <row r="13" spans="1:19" ht="21" x14ac:dyDescent="0.25">
      <c r="A13" s="104"/>
      <c r="B13" s="104"/>
      <c r="C13" s="104"/>
      <c r="D13" s="104"/>
      <c r="E13" s="104"/>
      <c r="F13" s="104"/>
      <c r="G13" s="104"/>
      <c r="H13" s="104"/>
      <c r="I13" s="104"/>
      <c r="J13" s="104"/>
      <c r="K13" s="104"/>
      <c r="L13" s="104"/>
      <c r="M13" s="104"/>
      <c r="N13" s="16">
        <v>120</v>
      </c>
      <c r="O13" s="14">
        <f t="shared" si="0"/>
        <v>11.814814814814815</v>
      </c>
      <c r="P13" s="16">
        <f t="shared" si="1"/>
        <v>6.4444444444444446</v>
      </c>
      <c r="Q13" s="14">
        <f t="shared" si="2"/>
        <v>106.33333333333333</v>
      </c>
      <c r="R13" s="21">
        <f t="shared" si="2"/>
        <v>58</v>
      </c>
    </row>
    <row r="14" spans="1:19" ht="21" x14ac:dyDescent="0.25">
      <c r="A14" s="104"/>
      <c r="B14" s="104"/>
      <c r="C14" s="104"/>
      <c r="D14" s="104"/>
      <c r="E14" s="104"/>
      <c r="F14" s="104"/>
      <c r="G14" s="104"/>
      <c r="H14" s="104"/>
      <c r="I14" s="104"/>
      <c r="J14" s="104"/>
      <c r="K14" s="104"/>
      <c r="L14" s="104"/>
      <c r="M14" s="104"/>
      <c r="N14" s="16">
        <v>130</v>
      </c>
      <c r="O14" s="14">
        <f t="shared" si="0"/>
        <v>12.351851851851851</v>
      </c>
      <c r="P14" s="16">
        <f t="shared" si="1"/>
        <v>6.981481481481481</v>
      </c>
      <c r="Q14" s="14">
        <f t="shared" si="2"/>
        <v>111.16666666666666</v>
      </c>
      <c r="R14" s="21">
        <f t="shared" si="2"/>
        <v>62.833333333333329</v>
      </c>
    </row>
    <row r="15" spans="1:19" ht="21" x14ac:dyDescent="0.25">
      <c r="A15" s="104"/>
      <c r="B15" s="104"/>
      <c r="C15" s="104"/>
      <c r="D15" s="104"/>
      <c r="E15" s="104"/>
      <c r="F15" s="104"/>
      <c r="G15" s="104"/>
      <c r="H15" s="104"/>
      <c r="I15" s="104"/>
      <c r="J15" s="104"/>
      <c r="K15" s="104"/>
      <c r="L15" s="104"/>
      <c r="M15" s="104"/>
      <c r="N15" s="16">
        <v>140</v>
      </c>
      <c r="O15" s="14">
        <f t="shared" si="0"/>
        <v>12.888888888888888</v>
      </c>
      <c r="P15" s="16">
        <f t="shared" si="1"/>
        <v>7.5185185185185173</v>
      </c>
      <c r="Q15" s="14">
        <f t="shared" si="2"/>
        <v>115.99999999999999</v>
      </c>
      <c r="R15" s="21">
        <f t="shared" si="2"/>
        <v>67.666666666666657</v>
      </c>
    </row>
    <row r="16" spans="1:19" ht="21" x14ac:dyDescent="0.25">
      <c r="A16" s="104"/>
      <c r="B16" s="104"/>
      <c r="C16" s="104"/>
      <c r="D16" s="104"/>
      <c r="E16" s="104"/>
      <c r="F16" s="104"/>
      <c r="G16" s="104"/>
      <c r="H16" s="104"/>
      <c r="I16" s="104"/>
      <c r="J16" s="104"/>
      <c r="K16" s="104"/>
      <c r="L16" s="104"/>
      <c r="M16" s="104"/>
      <c r="N16" s="16">
        <v>150</v>
      </c>
      <c r="O16" s="14">
        <f t="shared" si="0"/>
        <v>13.425925925925926</v>
      </c>
      <c r="P16" s="16">
        <f t="shared" si="1"/>
        <v>8.0555555555555554</v>
      </c>
      <c r="Q16" s="14">
        <f t="shared" si="2"/>
        <v>120.83333333333333</v>
      </c>
      <c r="R16" s="21">
        <f t="shared" si="2"/>
        <v>72.5</v>
      </c>
    </row>
    <row r="17" spans="1:18" ht="21" x14ac:dyDescent="0.25">
      <c r="A17" s="104"/>
      <c r="B17" s="104"/>
      <c r="C17" s="104"/>
      <c r="D17" s="104"/>
      <c r="E17" s="104"/>
      <c r="F17" s="104"/>
      <c r="G17" s="104"/>
      <c r="H17" s="104"/>
      <c r="I17" s="104"/>
      <c r="J17" s="104"/>
      <c r="K17" s="104"/>
      <c r="L17" s="104"/>
      <c r="M17" s="104"/>
      <c r="N17" s="16">
        <v>200</v>
      </c>
      <c r="O17" s="14">
        <f t="shared" si="0"/>
        <v>16.111111111111111</v>
      </c>
      <c r="P17" s="16">
        <f t="shared" si="1"/>
        <v>10.74074074074074</v>
      </c>
      <c r="Q17" s="14">
        <f t="shared" si="2"/>
        <v>145</v>
      </c>
      <c r="R17" s="21">
        <f t="shared" si="2"/>
        <v>96.666666666666657</v>
      </c>
    </row>
    <row r="18" spans="1:18" ht="16.5" thickBot="1" x14ac:dyDescent="0.3">
      <c r="A18" s="104"/>
      <c r="B18" s="104"/>
      <c r="C18" s="104"/>
      <c r="D18" s="104"/>
      <c r="E18" s="104"/>
      <c r="F18" s="104"/>
      <c r="G18" s="104"/>
      <c r="H18" s="104"/>
      <c r="I18" s="104"/>
      <c r="J18" s="104"/>
      <c r="K18" s="104"/>
      <c r="L18" s="104"/>
      <c r="M18" s="104"/>
    </row>
    <row r="19" spans="1:18" ht="51.75" thickTop="1" x14ac:dyDescent="0.25">
      <c r="A19" s="15" t="s">
        <v>129</v>
      </c>
      <c r="B19" s="15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25</v>
      </c>
      <c r="F20" s="9">
        <f>E20*D22</f>
        <v>50</v>
      </c>
      <c r="G20" s="8">
        <v>17</v>
      </c>
      <c r="H20" s="7">
        <f>16+24</f>
        <v>40</v>
      </c>
      <c r="I20" s="6">
        <v>1</v>
      </c>
      <c r="J20" s="5">
        <f>H20*I20</f>
        <v>40</v>
      </c>
      <c r="K20" s="2">
        <f>F20+J20</f>
        <v>90</v>
      </c>
      <c r="L20" s="4">
        <f>K28/G20</f>
        <v>6.4705882352941178</v>
      </c>
      <c r="N20" s="16">
        <v>10</v>
      </c>
      <c r="O20" s="14">
        <f>($L$20)*((N20+100)/100)</f>
        <v>7.1176470588235299</v>
      </c>
      <c r="P20" s="16">
        <f>O20-$L$20</f>
        <v>0.64705882352941213</v>
      </c>
      <c r="Q20" s="14">
        <f>O20*$G$20</f>
        <v>121.00000000000001</v>
      </c>
      <c r="R20" s="21">
        <f>P20*$G$20</f>
        <v>11.000000000000007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7.7647058823529411</v>
      </c>
      <c r="P21" s="16">
        <f t="shared" ref="P21:P35" si="4">O21-$L$20</f>
        <v>1.2941176470588234</v>
      </c>
      <c r="Q21" s="14">
        <f t="shared" ref="Q21:R35" si="5">O21*$G$20</f>
        <v>132</v>
      </c>
      <c r="R21" s="21">
        <f t="shared" si="5"/>
        <v>21.999999999999996</v>
      </c>
    </row>
    <row r="22" spans="1:18" ht="21.75" thickBot="1" x14ac:dyDescent="0.3">
      <c r="D22" s="12">
        <v>2</v>
      </c>
      <c r="K22" s="20">
        <v>10</v>
      </c>
      <c r="L22" s="20">
        <v>0</v>
      </c>
      <c r="N22" s="16">
        <v>30</v>
      </c>
      <c r="O22" s="14">
        <f t="shared" si="3"/>
        <v>8.4117647058823533</v>
      </c>
      <c r="P22" s="16">
        <f t="shared" si="4"/>
        <v>1.9411764705882355</v>
      </c>
      <c r="Q22" s="14">
        <f t="shared" si="5"/>
        <v>143</v>
      </c>
      <c r="R22" s="21">
        <f t="shared" si="5"/>
        <v>33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9.0588235294117645</v>
      </c>
      <c r="P23" s="16">
        <f t="shared" si="4"/>
        <v>2.5882352941176467</v>
      </c>
      <c r="Q23" s="14">
        <f t="shared" si="5"/>
        <v>154</v>
      </c>
      <c r="R23" s="21">
        <f t="shared" si="5"/>
        <v>43.999999999999993</v>
      </c>
    </row>
    <row r="24" spans="1:18" ht="21.75" thickBot="1" x14ac:dyDescent="0.3">
      <c r="D24" s="8">
        <v>75</v>
      </c>
      <c r="K24" s="20">
        <v>5</v>
      </c>
      <c r="L24" s="20"/>
      <c r="N24" s="16">
        <v>50</v>
      </c>
      <c r="O24" s="14">
        <f t="shared" si="3"/>
        <v>9.7058823529411775</v>
      </c>
      <c r="P24" s="16">
        <f t="shared" si="4"/>
        <v>3.2352941176470598</v>
      </c>
      <c r="Q24" s="14">
        <f t="shared" si="5"/>
        <v>165.00000000000003</v>
      </c>
      <c r="R24" s="21">
        <f t="shared" si="5"/>
        <v>55.000000000000014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10.352941176470589</v>
      </c>
      <c r="P25" s="16">
        <f t="shared" si="4"/>
        <v>3.882352941176471</v>
      </c>
      <c r="Q25" s="14">
        <f t="shared" si="5"/>
        <v>176</v>
      </c>
      <c r="R25" s="21">
        <f t="shared" si="5"/>
        <v>66</v>
      </c>
    </row>
    <row r="26" spans="1:18" ht="21.75" thickBot="1" x14ac:dyDescent="0.3">
      <c r="D26" s="12">
        <v>3</v>
      </c>
      <c r="K26" s="20">
        <v>5</v>
      </c>
      <c r="L26" s="20">
        <v>0</v>
      </c>
      <c r="N26" s="16">
        <v>70</v>
      </c>
      <c r="O26" s="14">
        <f t="shared" si="3"/>
        <v>11</v>
      </c>
      <c r="P26" s="16">
        <f t="shared" si="4"/>
        <v>4.5294117647058822</v>
      </c>
      <c r="Q26" s="14">
        <f t="shared" si="5"/>
        <v>187</v>
      </c>
      <c r="R26" s="21">
        <f t="shared" si="5"/>
        <v>77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11.647058823529413</v>
      </c>
      <c r="P27" s="16">
        <f t="shared" si="4"/>
        <v>5.1764705882352953</v>
      </c>
      <c r="Q27" s="14">
        <f t="shared" si="5"/>
        <v>198.00000000000003</v>
      </c>
      <c r="R27" s="21">
        <f t="shared" si="5"/>
        <v>88.000000000000014</v>
      </c>
    </row>
    <row r="28" spans="1:18" ht="27" thickBot="1" x14ac:dyDescent="0.3">
      <c r="K28" s="2">
        <f>K20+K22+K24+K26</f>
        <v>110</v>
      </c>
      <c r="L28" s="64">
        <f>L20+L22+L24+L26</f>
        <v>6.4705882352941178</v>
      </c>
      <c r="N28" s="16">
        <v>90</v>
      </c>
      <c r="O28" s="14">
        <f t="shared" si="3"/>
        <v>12.294117647058822</v>
      </c>
      <c r="P28" s="16">
        <f t="shared" si="4"/>
        <v>5.8235294117647047</v>
      </c>
      <c r="Q28" s="14">
        <f t="shared" si="5"/>
        <v>208.99999999999997</v>
      </c>
      <c r="R28" s="21">
        <f t="shared" si="5"/>
        <v>98.999999999999986</v>
      </c>
    </row>
    <row r="29" spans="1:18" ht="21.75" thickTop="1" x14ac:dyDescent="0.25">
      <c r="N29" s="16">
        <v>100</v>
      </c>
      <c r="O29" s="14">
        <f t="shared" si="3"/>
        <v>12.941176470588236</v>
      </c>
      <c r="P29" s="16">
        <f t="shared" si="4"/>
        <v>6.4705882352941178</v>
      </c>
      <c r="Q29" s="14">
        <f t="shared" si="5"/>
        <v>220</v>
      </c>
      <c r="R29" s="21">
        <f t="shared" si="5"/>
        <v>110</v>
      </c>
    </row>
    <row r="30" spans="1:18" ht="21" x14ac:dyDescent="0.25">
      <c r="N30" s="16">
        <v>110</v>
      </c>
      <c r="O30" s="14">
        <f t="shared" si="3"/>
        <v>13.588235294117649</v>
      </c>
      <c r="P30" s="16">
        <f t="shared" si="4"/>
        <v>7.1176470588235308</v>
      </c>
      <c r="Q30" s="14">
        <f t="shared" si="5"/>
        <v>231.00000000000003</v>
      </c>
      <c r="R30" s="21">
        <f t="shared" si="5"/>
        <v>121.00000000000003</v>
      </c>
    </row>
    <row r="31" spans="1:18" ht="21" x14ac:dyDescent="0.25">
      <c r="N31" s="16">
        <v>120</v>
      </c>
      <c r="O31" s="14">
        <f t="shared" si="3"/>
        <v>14.23529411764706</v>
      </c>
      <c r="P31" s="16">
        <f t="shared" si="4"/>
        <v>7.764705882352942</v>
      </c>
      <c r="Q31" s="14">
        <f t="shared" si="5"/>
        <v>242.00000000000003</v>
      </c>
      <c r="R31" s="21">
        <f t="shared" si="5"/>
        <v>132</v>
      </c>
    </row>
    <row r="32" spans="1:18" ht="21" x14ac:dyDescent="0.25">
      <c r="N32" s="16">
        <v>130</v>
      </c>
      <c r="O32" s="14">
        <f t="shared" si="3"/>
        <v>14.882352941176469</v>
      </c>
      <c r="P32" s="16">
        <f t="shared" si="4"/>
        <v>8.4117647058823515</v>
      </c>
      <c r="Q32" s="14">
        <f t="shared" si="5"/>
        <v>252.99999999999997</v>
      </c>
      <c r="R32" s="21">
        <f t="shared" si="5"/>
        <v>142.99999999999997</v>
      </c>
    </row>
    <row r="33" spans="1:18" ht="21" x14ac:dyDescent="0.25">
      <c r="N33" s="16">
        <v>140</v>
      </c>
      <c r="O33" s="14">
        <f t="shared" si="3"/>
        <v>15.529411764705882</v>
      </c>
      <c r="P33" s="16">
        <f t="shared" si="4"/>
        <v>9.0588235294117645</v>
      </c>
      <c r="Q33" s="14">
        <f t="shared" si="5"/>
        <v>264</v>
      </c>
      <c r="R33" s="21">
        <f t="shared" si="5"/>
        <v>154</v>
      </c>
    </row>
    <row r="34" spans="1:18" ht="21" x14ac:dyDescent="0.25">
      <c r="N34" s="16">
        <v>150</v>
      </c>
      <c r="O34" s="14">
        <f t="shared" si="3"/>
        <v>16.176470588235293</v>
      </c>
      <c r="P34" s="16">
        <f t="shared" si="4"/>
        <v>9.7058823529411757</v>
      </c>
      <c r="Q34" s="14">
        <f t="shared" si="5"/>
        <v>275</v>
      </c>
      <c r="R34" s="21">
        <f t="shared" si="5"/>
        <v>165</v>
      </c>
    </row>
    <row r="35" spans="1:18" ht="21" x14ac:dyDescent="0.25">
      <c r="N35" s="16">
        <v>200</v>
      </c>
      <c r="O35" s="14">
        <f t="shared" si="3"/>
        <v>19.411764705882355</v>
      </c>
      <c r="P35" s="16">
        <f t="shared" si="4"/>
        <v>12.941176470588237</v>
      </c>
      <c r="Q35" s="14">
        <f t="shared" si="5"/>
        <v>330.00000000000006</v>
      </c>
      <c r="R35" s="21">
        <f t="shared" si="5"/>
        <v>220.00000000000003</v>
      </c>
    </row>
    <row r="36" spans="1:18" ht="16.5" thickBot="1" x14ac:dyDescent="0.3"/>
    <row r="37" spans="1:18" ht="51.75" thickTop="1" x14ac:dyDescent="0.25">
      <c r="A37" s="15" t="s">
        <v>129</v>
      </c>
      <c r="B37" s="15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mergeCells count="4">
    <mergeCell ref="E3:J8"/>
    <mergeCell ref="A2:C8"/>
    <mergeCell ref="A11:M18"/>
    <mergeCell ref="A9:J10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topLeftCell="A10" workbookViewId="0">
      <selection activeCell="L27" sqref="L27"/>
    </sheetView>
  </sheetViews>
  <sheetFormatPr defaultRowHeight="15.75" x14ac:dyDescent="0.25"/>
  <cols>
    <col min="1" max="1" width="9.140625" style="94"/>
    <col min="2" max="2" width="43.85546875" style="94" bestFit="1" customWidth="1"/>
    <col min="3" max="4" width="9.140625" style="94"/>
    <col min="5" max="5" width="9.140625" style="95"/>
    <col min="6" max="6" width="10" style="95" bestFit="1" customWidth="1"/>
    <col min="7" max="7" width="8.5703125" style="94" customWidth="1"/>
    <col min="8" max="8" width="9.140625" style="95"/>
    <col min="9" max="9" width="6.85546875" style="94" customWidth="1"/>
    <col min="10" max="10" width="9.140625" style="94"/>
    <col min="11" max="11" width="15.5703125" style="94" customWidth="1"/>
    <col min="12" max="12" width="10.5703125" style="94" bestFit="1" customWidth="1"/>
    <col min="13" max="14" width="9.140625" style="94"/>
    <col min="15" max="15" width="10" style="94" bestFit="1" customWidth="1"/>
    <col min="16" max="16" width="9.140625" style="94"/>
    <col min="17" max="17" width="10" style="22" bestFit="1" customWidth="1"/>
    <col min="18" max="18" width="8.7109375" style="22" customWidth="1"/>
    <col min="19" max="16384" width="9.140625" style="94"/>
  </cols>
  <sheetData>
    <row r="1" spans="1:19" ht="57" customHeight="1" thickTop="1" x14ac:dyDescent="0.25">
      <c r="A1" s="94" t="s">
        <v>200</v>
      </c>
      <c r="B1" s="94" t="s">
        <v>201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</v>
      </c>
      <c r="H2" s="7">
        <v>35</v>
      </c>
      <c r="I2" s="6">
        <v>1.25</v>
      </c>
      <c r="J2" s="5">
        <f>H2*I2</f>
        <v>43.75</v>
      </c>
      <c r="K2" s="2">
        <f>F2+J2</f>
        <v>77.083333333333343</v>
      </c>
      <c r="L2" s="4">
        <f>K10/G2</f>
        <v>77.083333333333343</v>
      </c>
      <c r="N2" s="16">
        <v>10</v>
      </c>
      <c r="O2" s="14">
        <f>($L$2)*((N2+100)/100)</f>
        <v>84.791666666666686</v>
      </c>
      <c r="P2" s="16">
        <f>O2-$L$2</f>
        <v>7.7083333333333428</v>
      </c>
      <c r="Q2" s="14">
        <f>O2*$G$2</f>
        <v>84.791666666666686</v>
      </c>
      <c r="R2" s="21">
        <f>P2*$G$2</f>
        <v>7.7083333333333428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92.500000000000014</v>
      </c>
      <c r="P3" s="16">
        <f t="shared" ref="P3:P17" si="1">O3-$L$2</f>
        <v>15.416666666666671</v>
      </c>
      <c r="Q3" s="14">
        <f t="shared" ref="Q3:R17" si="2">O3*$G$2</f>
        <v>92.500000000000014</v>
      </c>
      <c r="R3" s="21">
        <f t="shared" si="2"/>
        <v>15.416666666666671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100.20833333333334</v>
      </c>
      <c r="P4" s="16">
        <f t="shared" si="1"/>
        <v>23.125</v>
      </c>
      <c r="Q4" s="14">
        <f t="shared" si="2"/>
        <v>100.20833333333334</v>
      </c>
      <c r="R4" s="21">
        <f t="shared" si="2"/>
        <v>23.125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107.91666666666667</v>
      </c>
      <c r="P5" s="16">
        <f t="shared" si="1"/>
        <v>30.833333333333329</v>
      </c>
      <c r="Q5" s="14">
        <f t="shared" si="2"/>
        <v>107.91666666666667</v>
      </c>
      <c r="R5" s="21">
        <f t="shared" si="2"/>
        <v>30.833333333333329</v>
      </c>
    </row>
    <row r="6" spans="1:19" ht="21.75" thickBot="1" x14ac:dyDescent="0.3">
      <c r="D6" s="8">
        <v>100</v>
      </c>
      <c r="K6" s="20">
        <v>0</v>
      </c>
      <c r="L6" s="20"/>
      <c r="N6" s="16">
        <v>50</v>
      </c>
      <c r="O6" s="14">
        <f t="shared" si="0"/>
        <v>115.62500000000001</v>
      </c>
      <c r="P6" s="16">
        <f t="shared" si="1"/>
        <v>38.541666666666671</v>
      </c>
      <c r="Q6" s="14">
        <f t="shared" si="2"/>
        <v>115.62500000000001</v>
      </c>
      <c r="R6" s="21">
        <f t="shared" si="2"/>
        <v>38.541666666666671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123.33333333333336</v>
      </c>
      <c r="P7" s="16">
        <f t="shared" si="1"/>
        <v>46.250000000000014</v>
      </c>
      <c r="Q7" s="14">
        <f t="shared" si="2"/>
        <v>123.33333333333336</v>
      </c>
      <c r="R7" s="21">
        <f t="shared" si="2"/>
        <v>46.250000000000014</v>
      </c>
    </row>
    <row r="8" spans="1:19" ht="21.75" thickBot="1" x14ac:dyDescent="0.3">
      <c r="D8" s="12">
        <v>3</v>
      </c>
      <c r="K8" s="20"/>
      <c r="L8" s="20">
        <v>2</v>
      </c>
      <c r="N8" s="16">
        <v>70</v>
      </c>
      <c r="O8" s="14">
        <f t="shared" si="0"/>
        <v>131.04166666666669</v>
      </c>
      <c r="P8" s="16">
        <f t="shared" si="1"/>
        <v>53.958333333333343</v>
      </c>
      <c r="Q8" s="14">
        <f t="shared" si="2"/>
        <v>131.04166666666669</v>
      </c>
      <c r="R8" s="21">
        <f t="shared" si="2"/>
        <v>53.958333333333343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138.75000000000003</v>
      </c>
      <c r="P9" s="16">
        <f t="shared" si="1"/>
        <v>61.666666666666686</v>
      </c>
      <c r="Q9" s="14">
        <f t="shared" si="2"/>
        <v>138.75000000000003</v>
      </c>
      <c r="R9" s="21">
        <f t="shared" si="2"/>
        <v>61.666666666666686</v>
      </c>
    </row>
    <row r="10" spans="1:19" ht="27" thickBot="1" x14ac:dyDescent="0.3">
      <c r="K10" s="2">
        <f>K2+K4+K6+K8</f>
        <v>77.083333333333343</v>
      </c>
      <c r="L10" s="64">
        <f>L2+L4+L6+L8</f>
        <v>80.083333333333343</v>
      </c>
      <c r="N10" s="16">
        <v>90</v>
      </c>
      <c r="O10" s="14">
        <f t="shared" si="0"/>
        <v>146.45833333333334</v>
      </c>
      <c r="P10" s="16">
        <f t="shared" si="1"/>
        <v>69.375</v>
      </c>
      <c r="Q10" s="14">
        <f t="shared" si="2"/>
        <v>146.45833333333334</v>
      </c>
      <c r="R10" s="21">
        <f t="shared" si="2"/>
        <v>69.375</v>
      </c>
    </row>
    <row r="11" spans="1:19" ht="21.75" thickTop="1" x14ac:dyDescent="0.25">
      <c r="N11" s="16">
        <v>100</v>
      </c>
      <c r="O11" s="14">
        <f t="shared" si="0"/>
        <v>154.16666666666669</v>
      </c>
      <c r="P11" s="16">
        <f t="shared" si="1"/>
        <v>77.083333333333343</v>
      </c>
      <c r="Q11" s="14">
        <f t="shared" si="2"/>
        <v>154.16666666666669</v>
      </c>
      <c r="R11" s="21">
        <f t="shared" si="2"/>
        <v>77.083333333333343</v>
      </c>
    </row>
    <row r="12" spans="1:19" ht="21" x14ac:dyDescent="0.25">
      <c r="N12" s="16">
        <v>110</v>
      </c>
      <c r="O12" s="14">
        <f t="shared" si="0"/>
        <v>161.87500000000003</v>
      </c>
      <c r="P12" s="16">
        <f t="shared" si="1"/>
        <v>84.791666666666686</v>
      </c>
      <c r="Q12" s="14">
        <f t="shared" si="2"/>
        <v>161.87500000000003</v>
      </c>
      <c r="R12" s="21">
        <f t="shared" si="2"/>
        <v>84.791666666666686</v>
      </c>
    </row>
    <row r="13" spans="1:19" ht="21" x14ac:dyDescent="0.25">
      <c r="N13" s="16">
        <v>120</v>
      </c>
      <c r="O13" s="14">
        <f t="shared" si="0"/>
        <v>169.58333333333337</v>
      </c>
      <c r="P13" s="16">
        <f t="shared" si="1"/>
        <v>92.500000000000028</v>
      </c>
      <c r="Q13" s="14">
        <f t="shared" si="2"/>
        <v>169.58333333333337</v>
      </c>
      <c r="R13" s="21">
        <f t="shared" si="2"/>
        <v>92.500000000000028</v>
      </c>
    </row>
    <row r="14" spans="1:19" ht="21" x14ac:dyDescent="0.25">
      <c r="N14" s="16">
        <v>130</v>
      </c>
      <c r="O14" s="14">
        <f t="shared" si="0"/>
        <v>177.29166666666669</v>
      </c>
      <c r="P14" s="16">
        <f t="shared" si="1"/>
        <v>100.20833333333334</v>
      </c>
      <c r="Q14" s="14">
        <f t="shared" si="2"/>
        <v>177.29166666666669</v>
      </c>
      <c r="R14" s="21">
        <f t="shared" si="2"/>
        <v>100.20833333333334</v>
      </c>
    </row>
    <row r="15" spans="1:19" ht="21" x14ac:dyDescent="0.25">
      <c r="N15" s="16">
        <v>140</v>
      </c>
      <c r="O15" s="14">
        <f t="shared" si="0"/>
        <v>185.00000000000003</v>
      </c>
      <c r="P15" s="16">
        <f t="shared" si="1"/>
        <v>107.91666666666669</v>
      </c>
      <c r="Q15" s="14">
        <f t="shared" si="2"/>
        <v>185.00000000000003</v>
      </c>
      <c r="R15" s="21">
        <f t="shared" si="2"/>
        <v>107.91666666666669</v>
      </c>
    </row>
    <row r="16" spans="1:19" ht="21" x14ac:dyDescent="0.25">
      <c r="N16" s="16">
        <v>150</v>
      </c>
      <c r="O16" s="14">
        <f t="shared" si="0"/>
        <v>192.70833333333337</v>
      </c>
      <c r="P16" s="16">
        <f t="shared" si="1"/>
        <v>115.62500000000003</v>
      </c>
      <c r="Q16" s="14">
        <f t="shared" si="2"/>
        <v>192.70833333333337</v>
      </c>
      <c r="R16" s="21">
        <f t="shared" si="2"/>
        <v>115.62500000000003</v>
      </c>
    </row>
    <row r="17" spans="1:18" ht="21" x14ac:dyDescent="0.25">
      <c r="N17" s="16">
        <v>200</v>
      </c>
      <c r="O17" s="14">
        <f t="shared" si="0"/>
        <v>231.25000000000003</v>
      </c>
      <c r="P17" s="16">
        <f t="shared" si="1"/>
        <v>154.16666666666669</v>
      </c>
      <c r="Q17" s="14">
        <f t="shared" si="2"/>
        <v>231.25000000000003</v>
      </c>
      <c r="R17" s="21">
        <f t="shared" si="2"/>
        <v>154.16666666666669</v>
      </c>
    </row>
    <row r="18" spans="1:18" ht="16.5" thickBot="1" x14ac:dyDescent="0.3"/>
    <row r="19" spans="1:18" ht="51.75" thickTop="1" x14ac:dyDescent="0.25">
      <c r="A19" s="94" t="s">
        <v>129</v>
      </c>
      <c r="B19" s="94" t="s">
        <v>202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1</v>
      </c>
      <c r="H20" s="7">
        <v>20</v>
      </c>
      <c r="I20" s="6">
        <v>1.25</v>
      </c>
      <c r="J20" s="5">
        <f>H20*I20</f>
        <v>25</v>
      </c>
      <c r="K20" s="2">
        <f>F20+J20</f>
        <v>58.333333333333336</v>
      </c>
      <c r="L20" s="4">
        <f>K28/G20</f>
        <v>58.333333333333336</v>
      </c>
      <c r="N20" s="16">
        <v>10</v>
      </c>
      <c r="O20" s="14">
        <f>($L$20)*((N20+100)/100)</f>
        <v>64.166666666666671</v>
      </c>
      <c r="P20" s="16">
        <f>O20-$L$20</f>
        <v>5.8333333333333357</v>
      </c>
      <c r="Q20" s="14">
        <f>O20*$G$20</f>
        <v>64.166666666666671</v>
      </c>
      <c r="R20" s="21">
        <f>P20*$G$20</f>
        <v>5.8333333333333357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70</v>
      </c>
      <c r="P21" s="16">
        <f t="shared" ref="P21:P35" si="4">O21-$L$20</f>
        <v>11.666666666666664</v>
      </c>
      <c r="Q21" s="14">
        <f t="shared" ref="Q21:R35" si="5">O21*$G$20</f>
        <v>70</v>
      </c>
      <c r="R21" s="21">
        <f t="shared" si="5"/>
        <v>11.666666666666664</v>
      </c>
    </row>
    <row r="22" spans="1:18" ht="21.75" thickBot="1" x14ac:dyDescent="0.3">
      <c r="D22" s="12">
        <v>1</v>
      </c>
      <c r="K22" s="20">
        <v>0</v>
      </c>
      <c r="L22" s="20">
        <v>1</v>
      </c>
      <c r="N22" s="16">
        <v>30</v>
      </c>
      <c r="O22" s="14">
        <f t="shared" si="3"/>
        <v>75.833333333333343</v>
      </c>
      <c r="P22" s="16">
        <f t="shared" si="4"/>
        <v>17.500000000000007</v>
      </c>
      <c r="Q22" s="14">
        <f t="shared" si="5"/>
        <v>75.833333333333343</v>
      </c>
      <c r="R22" s="21">
        <f t="shared" si="5"/>
        <v>17.500000000000007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81.666666666666671</v>
      </c>
      <c r="P23" s="16">
        <f t="shared" si="4"/>
        <v>23.333333333333336</v>
      </c>
      <c r="Q23" s="14">
        <f t="shared" si="5"/>
        <v>81.666666666666671</v>
      </c>
      <c r="R23" s="21">
        <f t="shared" si="5"/>
        <v>23.333333333333336</v>
      </c>
    </row>
    <row r="24" spans="1:18" ht="21.75" thickBot="1" x14ac:dyDescent="0.3">
      <c r="D24" s="8">
        <v>100</v>
      </c>
      <c r="K24" s="20">
        <v>0</v>
      </c>
      <c r="L24" s="20"/>
      <c r="N24" s="16">
        <v>50</v>
      </c>
      <c r="O24" s="14">
        <f t="shared" si="3"/>
        <v>87.5</v>
      </c>
      <c r="P24" s="16">
        <f t="shared" si="4"/>
        <v>29.166666666666664</v>
      </c>
      <c r="Q24" s="14">
        <f t="shared" si="5"/>
        <v>87.5</v>
      </c>
      <c r="R24" s="21">
        <f t="shared" si="5"/>
        <v>29.166666666666664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93.333333333333343</v>
      </c>
      <c r="P25" s="16">
        <f t="shared" si="4"/>
        <v>35.000000000000007</v>
      </c>
      <c r="Q25" s="14">
        <f t="shared" si="5"/>
        <v>93.333333333333343</v>
      </c>
      <c r="R25" s="21">
        <f t="shared" si="5"/>
        <v>35.000000000000007</v>
      </c>
    </row>
    <row r="26" spans="1:18" ht="21.75" thickBot="1" x14ac:dyDescent="0.3">
      <c r="D26" s="12">
        <v>3</v>
      </c>
      <c r="K26" s="20"/>
      <c r="L26" s="20">
        <v>2</v>
      </c>
      <c r="N26" s="16">
        <v>70</v>
      </c>
      <c r="O26" s="14">
        <f t="shared" si="3"/>
        <v>99.166666666666671</v>
      </c>
      <c r="P26" s="16">
        <f t="shared" si="4"/>
        <v>40.833333333333336</v>
      </c>
      <c r="Q26" s="14">
        <f t="shared" si="5"/>
        <v>99.166666666666671</v>
      </c>
      <c r="R26" s="21">
        <f t="shared" si="5"/>
        <v>40.833333333333336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105</v>
      </c>
      <c r="P27" s="16">
        <f t="shared" si="4"/>
        <v>46.666666666666664</v>
      </c>
      <c r="Q27" s="14">
        <f t="shared" si="5"/>
        <v>105</v>
      </c>
      <c r="R27" s="21">
        <f t="shared" si="5"/>
        <v>46.666666666666664</v>
      </c>
    </row>
    <row r="28" spans="1:18" ht="27" thickBot="1" x14ac:dyDescent="0.3">
      <c r="K28" s="2">
        <f>K20+K22+K24+K26</f>
        <v>58.333333333333336</v>
      </c>
      <c r="L28" s="64">
        <f>L20+L22+L24+L26</f>
        <v>61.333333333333336</v>
      </c>
      <c r="N28" s="16">
        <v>90</v>
      </c>
      <c r="O28" s="14">
        <f t="shared" si="3"/>
        <v>110.83333333333333</v>
      </c>
      <c r="P28" s="16">
        <f t="shared" si="4"/>
        <v>52.499999999999993</v>
      </c>
      <c r="Q28" s="14">
        <f t="shared" si="5"/>
        <v>110.83333333333333</v>
      </c>
      <c r="R28" s="21">
        <f t="shared" si="5"/>
        <v>52.499999999999993</v>
      </c>
    </row>
    <row r="29" spans="1:18" ht="21.75" thickTop="1" x14ac:dyDescent="0.25">
      <c r="N29" s="16">
        <v>100</v>
      </c>
      <c r="O29" s="14">
        <f t="shared" si="3"/>
        <v>116.66666666666667</v>
      </c>
      <c r="P29" s="16">
        <f t="shared" si="4"/>
        <v>58.333333333333336</v>
      </c>
      <c r="Q29" s="14">
        <f t="shared" si="5"/>
        <v>116.66666666666667</v>
      </c>
      <c r="R29" s="21">
        <f t="shared" si="5"/>
        <v>58.333333333333336</v>
      </c>
    </row>
    <row r="30" spans="1:18" ht="21" x14ac:dyDescent="0.25">
      <c r="N30" s="16">
        <v>110</v>
      </c>
      <c r="O30" s="14">
        <f t="shared" si="3"/>
        <v>122.50000000000001</v>
      </c>
      <c r="P30" s="16">
        <f t="shared" si="4"/>
        <v>64.166666666666686</v>
      </c>
      <c r="Q30" s="14">
        <f t="shared" si="5"/>
        <v>122.50000000000001</v>
      </c>
      <c r="R30" s="21">
        <f t="shared" si="5"/>
        <v>64.166666666666686</v>
      </c>
    </row>
    <row r="31" spans="1:18" ht="21" x14ac:dyDescent="0.25">
      <c r="N31" s="16">
        <v>120</v>
      </c>
      <c r="O31" s="14">
        <f t="shared" si="3"/>
        <v>128.33333333333334</v>
      </c>
      <c r="P31" s="16">
        <f t="shared" si="4"/>
        <v>70</v>
      </c>
      <c r="Q31" s="14">
        <f t="shared" si="5"/>
        <v>128.33333333333334</v>
      </c>
      <c r="R31" s="21">
        <f t="shared" si="5"/>
        <v>70</v>
      </c>
    </row>
    <row r="32" spans="1:18" ht="21" x14ac:dyDescent="0.25">
      <c r="N32" s="16">
        <v>130</v>
      </c>
      <c r="O32" s="14">
        <f t="shared" si="3"/>
        <v>134.16666666666666</v>
      </c>
      <c r="P32" s="16">
        <f t="shared" si="4"/>
        <v>75.833333333333314</v>
      </c>
      <c r="Q32" s="14">
        <f t="shared" si="5"/>
        <v>134.16666666666666</v>
      </c>
      <c r="R32" s="21">
        <f t="shared" si="5"/>
        <v>75.833333333333314</v>
      </c>
    </row>
    <row r="33" spans="1:18" ht="21" x14ac:dyDescent="0.25">
      <c r="N33" s="16">
        <v>140</v>
      </c>
      <c r="O33" s="14">
        <f t="shared" si="3"/>
        <v>140</v>
      </c>
      <c r="P33" s="16">
        <f t="shared" si="4"/>
        <v>81.666666666666657</v>
      </c>
      <c r="Q33" s="14">
        <f t="shared" si="5"/>
        <v>140</v>
      </c>
      <c r="R33" s="21">
        <f t="shared" si="5"/>
        <v>81.666666666666657</v>
      </c>
    </row>
    <row r="34" spans="1:18" ht="21" x14ac:dyDescent="0.25">
      <c r="N34" s="16">
        <v>150</v>
      </c>
      <c r="O34" s="14">
        <f t="shared" si="3"/>
        <v>145.83333333333334</v>
      </c>
      <c r="P34" s="16">
        <f t="shared" si="4"/>
        <v>87.5</v>
      </c>
      <c r="Q34" s="14">
        <f t="shared" si="5"/>
        <v>145.83333333333334</v>
      </c>
      <c r="R34" s="21">
        <f t="shared" si="5"/>
        <v>87.5</v>
      </c>
    </row>
    <row r="35" spans="1:18" ht="21" x14ac:dyDescent="0.25">
      <c r="N35" s="16">
        <v>200</v>
      </c>
      <c r="O35" s="14">
        <f t="shared" si="3"/>
        <v>175</v>
      </c>
      <c r="P35" s="16">
        <f t="shared" si="4"/>
        <v>116.66666666666666</v>
      </c>
      <c r="Q35" s="14">
        <f t="shared" si="5"/>
        <v>175</v>
      </c>
      <c r="R35" s="21">
        <f t="shared" si="5"/>
        <v>116.66666666666666</v>
      </c>
    </row>
    <row r="36" spans="1:18" ht="16.5" thickBot="1" x14ac:dyDescent="0.3"/>
    <row r="37" spans="1:18" ht="51.75" thickTop="1" x14ac:dyDescent="0.25">
      <c r="A37" s="94" t="s">
        <v>129</v>
      </c>
      <c r="B37" s="94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3"/>
  <sheetViews>
    <sheetView rightToLeft="1" workbookViewId="0">
      <selection activeCell="E6" sqref="A1:XFD1048576"/>
    </sheetView>
  </sheetViews>
  <sheetFormatPr defaultRowHeight="15.75" x14ac:dyDescent="0.25"/>
  <cols>
    <col min="1" max="1" width="9.140625" style="89"/>
    <col min="2" max="2" width="43.85546875" style="89" bestFit="1" customWidth="1"/>
    <col min="3" max="4" width="9.140625" style="89"/>
    <col min="5" max="5" width="9.140625" style="90"/>
    <col min="6" max="6" width="10" style="90" bestFit="1" customWidth="1"/>
    <col min="7" max="7" width="8.5703125" style="89" customWidth="1"/>
    <col min="8" max="8" width="9.140625" style="90"/>
    <col min="9" max="9" width="6.85546875" style="89" customWidth="1"/>
    <col min="10" max="10" width="9.140625" style="89"/>
    <col min="11" max="11" width="15.5703125" style="89" customWidth="1"/>
    <col min="12" max="12" width="10.5703125" style="89" bestFit="1" customWidth="1"/>
    <col min="13" max="14" width="9.140625" style="89"/>
    <col min="15" max="15" width="10" style="89" bestFit="1" customWidth="1"/>
    <col min="16" max="16" width="9.140625" style="89"/>
    <col min="17" max="17" width="10" style="22" bestFit="1" customWidth="1"/>
    <col min="18" max="18" width="8.7109375" style="22" customWidth="1"/>
    <col min="19" max="16384" width="9.140625" style="89"/>
  </cols>
  <sheetData>
    <row r="1" spans="1:19" ht="57" customHeight="1" thickTop="1" x14ac:dyDescent="0.25">
      <c r="A1" s="89" t="s">
        <v>199</v>
      </c>
      <c r="B1" s="89" t="s">
        <v>203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</v>
      </c>
      <c r="H2" s="7">
        <f>10</f>
        <v>10</v>
      </c>
      <c r="I2" s="6">
        <v>1</v>
      </c>
      <c r="J2" s="5">
        <f>H2*I2</f>
        <v>10</v>
      </c>
      <c r="K2" s="2">
        <f>F2+J2</f>
        <v>43.333333333333336</v>
      </c>
      <c r="L2" s="4">
        <f>K10/G2</f>
        <v>22.166666666666668</v>
      </c>
      <c r="N2" s="16">
        <v>10</v>
      </c>
      <c r="O2" s="14">
        <f>($L$2)*((N2+100)/100)</f>
        <v>24.383333333333336</v>
      </c>
      <c r="P2" s="16">
        <f>O2-$L$2</f>
        <v>2.2166666666666686</v>
      </c>
      <c r="Q2" s="14">
        <f>O2*$G$2</f>
        <v>48.766666666666673</v>
      </c>
      <c r="R2" s="21">
        <f>P2*$G$2</f>
        <v>4.4333333333333371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26.6</v>
      </c>
      <c r="P3" s="16">
        <f t="shared" ref="P3:P17" si="1">O3-$L$2</f>
        <v>4.4333333333333336</v>
      </c>
      <c r="Q3" s="14">
        <f t="shared" ref="Q3:R17" si="2">O3*$G$2</f>
        <v>53.2</v>
      </c>
      <c r="R3" s="21">
        <f t="shared" si="2"/>
        <v>8.8666666666666671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28.81666666666667</v>
      </c>
      <c r="P4" s="16">
        <f t="shared" si="1"/>
        <v>6.6500000000000021</v>
      </c>
      <c r="Q4" s="14">
        <f t="shared" si="2"/>
        <v>57.63333333333334</v>
      </c>
      <c r="R4" s="21">
        <f t="shared" si="2"/>
        <v>13.300000000000004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31.033333333333331</v>
      </c>
      <c r="P5" s="16">
        <f t="shared" si="1"/>
        <v>8.8666666666666636</v>
      </c>
      <c r="Q5" s="14">
        <f t="shared" si="2"/>
        <v>62.066666666666663</v>
      </c>
      <c r="R5" s="21">
        <f t="shared" si="2"/>
        <v>17.733333333333327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33.25</v>
      </c>
      <c r="P6" s="16">
        <f t="shared" si="1"/>
        <v>11.083333333333332</v>
      </c>
      <c r="Q6" s="14">
        <f t="shared" si="2"/>
        <v>66.5</v>
      </c>
      <c r="R6" s="21">
        <f t="shared" si="2"/>
        <v>22.166666666666664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35.466666666666669</v>
      </c>
      <c r="P7" s="16">
        <f t="shared" si="1"/>
        <v>13.3</v>
      </c>
      <c r="Q7" s="14">
        <f t="shared" si="2"/>
        <v>70.933333333333337</v>
      </c>
      <c r="R7" s="21">
        <f t="shared" si="2"/>
        <v>26.6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37.683333333333337</v>
      </c>
      <c r="P8" s="16">
        <f t="shared" si="1"/>
        <v>15.516666666666669</v>
      </c>
      <c r="Q8" s="14">
        <f t="shared" si="2"/>
        <v>75.366666666666674</v>
      </c>
      <c r="R8" s="21">
        <f t="shared" si="2"/>
        <v>31.033333333333339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39.900000000000006</v>
      </c>
      <c r="P9" s="16">
        <f t="shared" si="1"/>
        <v>17.733333333333338</v>
      </c>
      <c r="Q9" s="14">
        <f t="shared" si="2"/>
        <v>79.800000000000011</v>
      </c>
      <c r="R9" s="21">
        <f t="shared" si="2"/>
        <v>35.466666666666676</v>
      </c>
    </row>
    <row r="10" spans="1:19" ht="27" thickBot="1" x14ac:dyDescent="0.3">
      <c r="K10" s="2">
        <f>K2+K4+K6+K8</f>
        <v>44.333333333333336</v>
      </c>
      <c r="L10" s="64">
        <f>L2+L4+L6+L8</f>
        <v>23.166666666666668</v>
      </c>
      <c r="N10" s="16">
        <v>90</v>
      </c>
      <c r="O10" s="14">
        <f t="shared" si="0"/>
        <v>42.116666666666667</v>
      </c>
      <c r="P10" s="16">
        <f t="shared" si="1"/>
        <v>19.95</v>
      </c>
      <c r="Q10" s="14">
        <f t="shared" si="2"/>
        <v>84.233333333333334</v>
      </c>
      <c r="R10" s="21">
        <f t="shared" si="2"/>
        <v>39.9</v>
      </c>
    </row>
    <row r="11" spans="1:19" ht="21.75" thickTop="1" x14ac:dyDescent="0.25">
      <c r="N11" s="16">
        <v>100</v>
      </c>
      <c r="O11" s="14">
        <f t="shared" si="0"/>
        <v>44.333333333333336</v>
      </c>
      <c r="P11" s="16">
        <f t="shared" si="1"/>
        <v>22.166666666666668</v>
      </c>
      <c r="Q11" s="14">
        <f t="shared" si="2"/>
        <v>88.666666666666671</v>
      </c>
      <c r="R11" s="21">
        <f t="shared" si="2"/>
        <v>44.333333333333336</v>
      </c>
    </row>
    <row r="12" spans="1:19" ht="21" x14ac:dyDescent="0.25">
      <c r="N12" s="16">
        <v>110</v>
      </c>
      <c r="O12" s="14">
        <f t="shared" si="0"/>
        <v>46.550000000000004</v>
      </c>
      <c r="P12" s="16">
        <f t="shared" si="1"/>
        <v>24.383333333333336</v>
      </c>
      <c r="Q12" s="14">
        <f t="shared" si="2"/>
        <v>93.100000000000009</v>
      </c>
      <c r="R12" s="21">
        <f t="shared" si="2"/>
        <v>48.766666666666673</v>
      </c>
    </row>
    <row r="13" spans="1:19" ht="21" x14ac:dyDescent="0.25">
      <c r="N13" s="16">
        <v>120</v>
      </c>
      <c r="O13" s="14">
        <f t="shared" si="0"/>
        <v>48.766666666666673</v>
      </c>
      <c r="P13" s="16">
        <f t="shared" si="1"/>
        <v>26.600000000000005</v>
      </c>
      <c r="Q13" s="14">
        <f t="shared" si="2"/>
        <v>97.533333333333346</v>
      </c>
      <c r="R13" s="21">
        <f t="shared" si="2"/>
        <v>53.20000000000001</v>
      </c>
    </row>
    <row r="14" spans="1:19" ht="21" x14ac:dyDescent="0.25">
      <c r="N14" s="16">
        <v>130</v>
      </c>
      <c r="O14" s="14">
        <f t="shared" si="0"/>
        <v>50.983333333333334</v>
      </c>
      <c r="P14" s="16">
        <f t="shared" si="1"/>
        <v>28.816666666666666</v>
      </c>
      <c r="Q14" s="14">
        <f t="shared" si="2"/>
        <v>101.96666666666667</v>
      </c>
      <c r="R14" s="21">
        <f t="shared" si="2"/>
        <v>57.633333333333333</v>
      </c>
    </row>
    <row r="15" spans="1:19" ht="21" x14ac:dyDescent="0.25">
      <c r="N15" s="16">
        <v>140</v>
      </c>
      <c r="O15" s="14">
        <f t="shared" si="0"/>
        <v>53.2</v>
      </c>
      <c r="P15" s="16">
        <f t="shared" si="1"/>
        <v>31.033333333333335</v>
      </c>
      <c r="Q15" s="14">
        <f t="shared" si="2"/>
        <v>106.4</v>
      </c>
      <c r="R15" s="21">
        <f t="shared" si="2"/>
        <v>62.06666666666667</v>
      </c>
    </row>
    <row r="16" spans="1:19" ht="21" x14ac:dyDescent="0.25">
      <c r="N16" s="16">
        <v>150</v>
      </c>
      <c r="O16" s="14">
        <f t="shared" si="0"/>
        <v>55.416666666666671</v>
      </c>
      <c r="P16" s="16">
        <f t="shared" si="1"/>
        <v>33.25</v>
      </c>
      <c r="Q16" s="14">
        <f t="shared" si="2"/>
        <v>110.83333333333334</v>
      </c>
      <c r="R16" s="21">
        <f t="shared" si="2"/>
        <v>66.5</v>
      </c>
    </row>
    <row r="17" spans="1:18" ht="21" x14ac:dyDescent="0.25">
      <c r="N17" s="16">
        <v>200</v>
      </c>
      <c r="O17" s="14">
        <f t="shared" si="0"/>
        <v>66.5</v>
      </c>
      <c r="P17" s="16">
        <f t="shared" si="1"/>
        <v>44.333333333333329</v>
      </c>
      <c r="Q17" s="14">
        <f t="shared" si="2"/>
        <v>133</v>
      </c>
      <c r="R17" s="21">
        <f t="shared" si="2"/>
        <v>88.666666666666657</v>
      </c>
    </row>
    <row r="18" spans="1:18" ht="16.5" thickBot="1" x14ac:dyDescent="0.3"/>
    <row r="19" spans="1:18" ht="51.75" thickTop="1" x14ac:dyDescent="0.25">
      <c r="A19" s="89" t="s">
        <v>129</v>
      </c>
      <c r="B19" s="89" t="s">
        <v>132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89" t="s">
        <v>129</v>
      </c>
      <c r="B37" s="89" t="s">
        <v>136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4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4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4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4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4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4" tint="-0.249977111117893"/>
  </sheetPr>
  <dimension ref="A1:H354"/>
  <sheetViews>
    <sheetView rightToLeft="1" zoomScale="85" zoomScaleNormal="85" workbookViewId="0">
      <pane ySplit="1" topLeftCell="A38" activePane="bottomLeft" state="frozen"/>
      <selection activeCell="C21" sqref="C21"/>
      <selection pane="bottomLeft" activeCell="B40" sqref="B40"/>
    </sheetView>
  </sheetViews>
  <sheetFormatPr defaultRowHeight="18.75" x14ac:dyDescent="0.25"/>
  <cols>
    <col min="1" max="1" width="9.140625" style="28"/>
    <col min="2" max="2" width="36.7109375" style="27" customWidth="1"/>
    <col min="3" max="3" width="12.28515625" style="25" customWidth="1"/>
    <col min="4" max="4" width="11.85546875" style="24" customWidth="1"/>
    <col min="5" max="5" width="12.140625" style="31" customWidth="1"/>
    <col min="6" max="8" width="9.140625" style="18"/>
    <col min="9" max="9" width="55.7109375" style="18" customWidth="1"/>
    <col min="10" max="16384" width="9.140625" style="18"/>
  </cols>
  <sheetData>
    <row r="1" spans="1:8" ht="37.5" x14ac:dyDescent="0.25">
      <c r="A1" s="28" t="s">
        <v>21</v>
      </c>
      <c r="B1" s="27" t="s">
        <v>22</v>
      </c>
      <c r="C1" s="25" t="s">
        <v>23</v>
      </c>
      <c r="D1" s="24" t="s">
        <v>14</v>
      </c>
      <c r="E1" s="31" t="s">
        <v>17</v>
      </c>
      <c r="F1" s="18" t="s">
        <v>55</v>
      </c>
      <c r="G1" s="18" t="s">
        <v>56</v>
      </c>
      <c r="H1" s="18" t="s">
        <v>57</v>
      </c>
    </row>
    <row r="2" spans="1:8" ht="99.95" customHeight="1" x14ac:dyDescent="0.25">
      <c r="A2" s="29" t="s">
        <v>77</v>
      </c>
      <c r="B2" s="27" t="s">
        <v>79</v>
      </c>
      <c r="C2" s="25">
        <v>12</v>
      </c>
    </row>
    <row r="3" spans="1:8" ht="99.95" customHeight="1" x14ac:dyDescent="0.25">
      <c r="A3" s="29" t="s">
        <v>78</v>
      </c>
    </row>
    <row r="4" spans="1:8" ht="99.95" customHeight="1" x14ac:dyDescent="0.25">
      <c r="A4" s="29" t="s">
        <v>82</v>
      </c>
    </row>
    <row r="5" spans="1:8" ht="99.95" customHeight="1" x14ac:dyDescent="0.25">
      <c r="A5" s="29" t="s">
        <v>81</v>
      </c>
    </row>
    <row r="6" spans="1:8" ht="99.95" customHeight="1" x14ac:dyDescent="0.25">
      <c r="A6" s="29" t="s">
        <v>83</v>
      </c>
    </row>
    <row r="7" spans="1:8" ht="99.95" customHeight="1" x14ac:dyDescent="0.25">
      <c r="A7" s="29" t="s">
        <v>84</v>
      </c>
    </row>
    <row r="8" spans="1:8" ht="99.95" customHeight="1" x14ac:dyDescent="0.25">
      <c r="A8" s="29" t="s">
        <v>85</v>
      </c>
    </row>
    <row r="9" spans="1:8" ht="99.95" customHeight="1" x14ac:dyDescent="0.25">
      <c r="A9" s="29" t="s">
        <v>86</v>
      </c>
    </row>
    <row r="10" spans="1:8" ht="99.95" customHeight="1" x14ac:dyDescent="0.25">
      <c r="A10" s="29" t="s">
        <v>87</v>
      </c>
    </row>
    <row r="11" spans="1:8" ht="99.95" customHeight="1" x14ac:dyDescent="0.25">
      <c r="A11" s="29" t="s">
        <v>88</v>
      </c>
    </row>
    <row r="12" spans="1:8" ht="99.95" customHeight="1" x14ac:dyDescent="0.25">
      <c r="A12" s="29" t="s">
        <v>89</v>
      </c>
    </row>
    <row r="13" spans="1:8" ht="99.95" customHeight="1" x14ac:dyDescent="0.25">
      <c r="A13" s="32" t="s">
        <v>90</v>
      </c>
    </row>
    <row r="14" spans="1:8" ht="99.95" customHeight="1" x14ac:dyDescent="0.25">
      <c r="A14" s="103" t="s">
        <v>91</v>
      </c>
      <c r="B14" s="15" t="s">
        <v>139</v>
      </c>
      <c r="C14" s="25">
        <v>15</v>
      </c>
    </row>
    <row r="15" spans="1:8" ht="99.95" customHeight="1" x14ac:dyDescent="0.25">
      <c r="A15" s="103"/>
      <c r="B15" s="15" t="s">
        <v>140</v>
      </c>
      <c r="C15" s="25">
        <v>15</v>
      </c>
    </row>
    <row r="16" spans="1:8" ht="99.95" customHeight="1" x14ac:dyDescent="0.25">
      <c r="A16" s="29" t="s">
        <v>92</v>
      </c>
    </row>
    <row r="17" spans="1:5" ht="99.95" customHeight="1" x14ac:dyDescent="0.25">
      <c r="A17" s="29" t="s">
        <v>93</v>
      </c>
    </row>
    <row r="18" spans="1:5" ht="99.95" customHeight="1" x14ac:dyDescent="0.25">
      <c r="A18" s="29" t="s">
        <v>94</v>
      </c>
    </row>
    <row r="19" spans="1:5" ht="99.95" customHeight="1" x14ac:dyDescent="0.25">
      <c r="A19" s="29" t="s">
        <v>95</v>
      </c>
    </row>
    <row r="20" spans="1:5" ht="99.95" customHeight="1" x14ac:dyDescent="0.25">
      <c r="A20" s="29" t="s">
        <v>96</v>
      </c>
    </row>
    <row r="21" spans="1:5" ht="99.95" customHeight="1" x14ac:dyDescent="0.25">
      <c r="A21" s="29" t="s">
        <v>97</v>
      </c>
    </row>
    <row r="22" spans="1:5" ht="99.95" customHeight="1" x14ac:dyDescent="0.25">
      <c r="A22" s="29" t="s">
        <v>98</v>
      </c>
    </row>
    <row r="23" spans="1:5" ht="99.95" customHeight="1" x14ac:dyDescent="0.25">
      <c r="A23" s="29" t="s">
        <v>99</v>
      </c>
    </row>
    <row r="24" spans="1:5" ht="99.95" customHeight="1" x14ac:dyDescent="0.25">
      <c r="A24" s="29" t="s">
        <v>100</v>
      </c>
    </row>
    <row r="25" spans="1:5" ht="99.95" customHeight="1" x14ac:dyDescent="0.25">
      <c r="A25" s="103" t="s">
        <v>101</v>
      </c>
      <c r="B25" s="27" t="s">
        <v>113</v>
      </c>
      <c r="D25" s="24">
        <f>'D0124'!L2</f>
        <v>4.63</v>
      </c>
      <c r="E25" s="31">
        <v>9.5</v>
      </c>
    </row>
    <row r="26" spans="1:5" ht="99.95" customHeight="1" x14ac:dyDescent="0.25">
      <c r="A26" s="103"/>
      <c r="B26" s="27" t="s">
        <v>114</v>
      </c>
      <c r="D26" s="24">
        <f>'D0124'!L20</f>
        <v>8.5</v>
      </c>
      <c r="E26" s="31">
        <v>14</v>
      </c>
    </row>
    <row r="27" spans="1:5" ht="99.95" customHeight="1" x14ac:dyDescent="0.25">
      <c r="A27" s="103"/>
      <c r="B27" s="27" t="s">
        <v>115</v>
      </c>
      <c r="D27" s="24">
        <f>'D0124'!L38</f>
        <v>10.697916666666668</v>
      </c>
      <c r="E27" s="31">
        <v>16</v>
      </c>
    </row>
    <row r="28" spans="1:5" ht="99.95" customHeight="1" x14ac:dyDescent="0.25">
      <c r="A28" s="103"/>
      <c r="B28" s="27" t="s">
        <v>116</v>
      </c>
      <c r="D28" s="24">
        <f>'D0124'!L56</f>
        <v>14.766666666666669</v>
      </c>
      <c r="E28" s="31">
        <v>20</v>
      </c>
    </row>
    <row r="29" spans="1:5" ht="99.95" customHeight="1" x14ac:dyDescent="0.25">
      <c r="A29" s="103"/>
      <c r="B29" s="27" t="s">
        <v>117</v>
      </c>
      <c r="D29" s="24">
        <f>'D0124'!L74</f>
        <v>17.895833333333336</v>
      </c>
      <c r="E29" s="31">
        <v>23</v>
      </c>
    </row>
    <row r="30" spans="1:5" ht="99.95" customHeight="1" x14ac:dyDescent="0.25">
      <c r="A30" s="103"/>
      <c r="B30" s="27" t="s">
        <v>118</v>
      </c>
      <c r="D30" s="24">
        <f>'D0124'!L92</f>
        <v>28.541666666666668</v>
      </c>
      <c r="E30" s="31">
        <v>35</v>
      </c>
    </row>
    <row r="31" spans="1:5" ht="99.95" customHeight="1" x14ac:dyDescent="0.25">
      <c r="A31" s="29" t="s">
        <v>102</v>
      </c>
    </row>
    <row r="32" spans="1:5" ht="99.95" customHeight="1" x14ac:dyDescent="0.25">
      <c r="A32" s="103" t="s">
        <v>103</v>
      </c>
      <c r="B32" s="27" t="s">
        <v>109</v>
      </c>
    </row>
    <row r="33" spans="1:4" ht="99.95" customHeight="1" x14ac:dyDescent="0.25">
      <c r="A33" s="103"/>
      <c r="B33" s="27" t="s">
        <v>111</v>
      </c>
    </row>
    <row r="34" spans="1:4" ht="99.95" customHeight="1" x14ac:dyDescent="0.25">
      <c r="A34" s="103"/>
      <c r="B34" s="27" t="s">
        <v>112</v>
      </c>
    </row>
    <row r="35" spans="1:4" ht="99.95" customHeight="1" x14ac:dyDescent="0.25">
      <c r="A35" s="17" t="s">
        <v>104</v>
      </c>
      <c r="B35" s="27" t="s">
        <v>108</v>
      </c>
    </row>
    <row r="36" spans="1:4" ht="99.95" customHeight="1" x14ac:dyDescent="0.25">
      <c r="A36" s="103" t="s">
        <v>105</v>
      </c>
      <c r="B36" s="27" t="s">
        <v>106</v>
      </c>
      <c r="C36" s="25">
        <v>20</v>
      </c>
    </row>
    <row r="37" spans="1:4" ht="99.95" customHeight="1" x14ac:dyDescent="0.25">
      <c r="A37" s="103"/>
      <c r="B37" s="27" t="s">
        <v>107</v>
      </c>
    </row>
    <row r="38" spans="1:4" ht="99.95" customHeight="1" x14ac:dyDescent="0.25">
      <c r="A38" s="103" t="s">
        <v>129</v>
      </c>
      <c r="B38" s="27" t="s">
        <v>130</v>
      </c>
      <c r="C38" s="25">
        <v>20</v>
      </c>
    </row>
    <row r="39" spans="1:4" ht="99.95" customHeight="1" x14ac:dyDescent="0.25">
      <c r="A39" s="103"/>
      <c r="B39" s="27" t="s">
        <v>132</v>
      </c>
    </row>
    <row r="40" spans="1:4" ht="99.95" customHeight="1" x14ac:dyDescent="0.25">
      <c r="A40" s="62" t="s">
        <v>165</v>
      </c>
      <c r="B40" s="27" t="s">
        <v>157</v>
      </c>
    </row>
    <row r="41" spans="1:4" ht="99.95" customHeight="1" x14ac:dyDescent="0.25">
      <c r="A41" s="29" t="s">
        <v>24</v>
      </c>
      <c r="B41" s="27" t="s">
        <v>25</v>
      </c>
      <c r="C41" s="25">
        <v>15</v>
      </c>
      <c r="D41" s="24">
        <f>'H0102'!L2</f>
        <v>5.608888888888889</v>
      </c>
    </row>
    <row r="42" spans="1:4" ht="99.95" customHeight="1" x14ac:dyDescent="0.25">
      <c r="A42" s="102" t="s">
        <v>28</v>
      </c>
      <c r="B42" s="27" t="s">
        <v>29</v>
      </c>
      <c r="C42" s="25">
        <v>4</v>
      </c>
      <c r="D42" s="24">
        <f>'H0103'!L2</f>
        <v>15.533333333333333</v>
      </c>
    </row>
    <row r="43" spans="1:4" ht="99.95" customHeight="1" x14ac:dyDescent="0.25">
      <c r="A43" s="102"/>
      <c r="B43" s="27" t="s">
        <v>30</v>
      </c>
      <c r="C43" s="25">
        <v>8</v>
      </c>
      <c r="D43" s="24">
        <f>'H0103'!L20</f>
        <v>10.516666666666667</v>
      </c>
    </row>
    <row r="44" spans="1:4" ht="99.95" customHeight="1" x14ac:dyDescent="0.25">
      <c r="A44" s="102" t="s">
        <v>35</v>
      </c>
      <c r="B44" s="27" t="s">
        <v>31</v>
      </c>
      <c r="C44" s="26">
        <f>'H0104'!G2</f>
        <v>11</v>
      </c>
      <c r="D44" s="24">
        <f>'H0104'!L2</f>
        <v>4.2848484848484851</v>
      </c>
    </row>
    <row r="45" spans="1:4" ht="99.95" customHeight="1" x14ac:dyDescent="0.25">
      <c r="A45" s="102"/>
      <c r="B45" s="27" t="s">
        <v>32</v>
      </c>
      <c r="C45" s="26"/>
    </row>
    <row r="46" spans="1:4" ht="99.95" customHeight="1" x14ac:dyDescent="0.25">
      <c r="A46" s="102" t="s">
        <v>33</v>
      </c>
      <c r="B46" s="27" t="s">
        <v>34</v>
      </c>
      <c r="C46" s="26">
        <f>'H0105'!G2</f>
        <v>4</v>
      </c>
      <c r="D46" s="24">
        <f>'H0105'!L2</f>
        <v>16.108333333333334</v>
      </c>
    </row>
    <row r="47" spans="1:4" ht="99.95" customHeight="1" x14ac:dyDescent="0.25">
      <c r="A47" s="102"/>
      <c r="B47" s="27" t="s">
        <v>54</v>
      </c>
      <c r="C47" s="26"/>
    </row>
    <row r="48" spans="1:4" ht="99.95" customHeight="1" x14ac:dyDescent="0.25">
      <c r="A48" s="102" t="s">
        <v>36</v>
      </c>
      <c r="B48" s="27" t="s">
        <v>37</v>
      </c>
      <c r="C48" s="26">
        <f>'H0106'!G2</f>
        <v>18</v>
      </c>
      <c r="D48" s="24">
        <f>'H0106'!L2</f>
        <v>5.6203703703703702</v>
      </c>
    </row>
    <row r="49" spans="1:4" ht="99.95" customHeight="1" x14ac:dyDescent="0.25">
      <c r="A49" s="102"/>
      <c r="B49" s="27" t="s">
        <v>38</v>
      </c>
      <c r="C49" s="26"/>
    </row>
    <row r="50" spans="1:4" ht="99.95" customHeight="1" x14ac:dyDescent="0.25">
      <c r="A50" s="102" t="s">
        <v>39</v>
      </c>
      <c r="B50" s="27" t="s">
        <v>40</v>
      </c>
      <c r="C50" s="26">
        <f>'H0107'!G2</f>
        <v>10</v>
      </c>
      <c r="D50" s="24">
        <f>'H0107'!L2</f>
        <v>15.516666666666669</v>
      </c>
    </row>
    <row r="51" spans="1:4" ht="99.95" customHeight="1" x14ac:dyDescent="0.25">
      <c r="A51" s="102"/>
      <c r="B51" s="27" t="s">
        <v>41</v>
      </c>
      <c r="C51" s="26"/>
    </row>
    <row r="52" spans="1:4" ht="99.95" customHeight="1" x14ac:dyDescent="0.25">
      <c r="A52" s="102" t="s">
        <v>46</v>
      </c>
      <c r="B52" s="27" t="s">
        <v>42</v>
      </c>
      <c r="C52" s="26"/>
    </row>
    <row r="53" spans="1:4" ht="99.95" customHeight="1" x14ac:dyDescent="0.25">
      <c r="A53" s="102"/>
      <c r="B53" s="27" t="s">
        <v>43</v>
      </c>
      <c r="C53" s="26"/>
    </row>
    <row r="54" spans="1:4" ht="99.95" customHeight="1" x14ac:dyDescent="0.25">
      <c r="A54" s="102" t="s">
        <v>47</v>
      </c>
      <c r="B54" s="27" t="s">
        <v>48</v>
      </c>
      <c r="C54" s="26"/>
    </row>
    <row r="55" spans="1:4" ht="99.95" customHeight="1" x14ac:dyDescent="0.25">
      <c r="A55" s="102"/>
      <c r="B55" s="27" t="s">
        <v>49</v>
      </c>
    </row>
    <row r="56" spans="1:4" ht="99.95" customHeight="1" x14ac:dyDescent="0.25">
      <c r="A56" s="28" t="s">
        <v>50</v>
      </c>
      <c r="B56" s="27" t="s">
        <v>48</v>
      </c>
    </row>
    <row r="57" spans="1:4" ht="99.95" customHeight="1" x14ac:dyDescent="0.25">
      <c r="A57" s="30" t="s">
        <v>50</v>
      </c>
      <c r="B57" s="27" t="s">
        <v>49</v>
      </c>
    </row>
    <row r="58" spans="1:4" ht="99.95" customHeight="1" x14ac:dyDescent="0.25">
      <c r="A58" s="101" t="s">
        <v>58</v>
      </c>
      <c r="B58" s="27" t="s">
        <v>59</v>
      </c>
    </row>
    <row r="59" spans="1:4" ht="99.95" customHeight="1" x14ac:dyDescent="0.25">
      <c r="A59" s="101"/>
      <c r="B59" s="27" t="s">
        <v>60</v>
      </c>
    </row>
    <row r="60" spans="1:4" ht="99.95" customHeight="1" x14ac:dyDescent="0.25">
      <c r="A60" s="101" t="s">
        <v>67</v>
      </c>
    </row>
    <row r="61" spans="1:4" ht="99.95" customHeight="1" x14ac:dyDescent="0.25">
      <c r="A61" s="101"/>
    </row>
    <row r="62" spans="1:4" ht="99.95" customHeight="1" x14ac:dyDescent="0.25">
      <c r="A62" s="101" t="s">
        <v>52</v>
      </c>
      <c r="B62" s="27" t="s">
        <v>51</v>
      </c>
    </row>
    <row r="63" spans="1:4" ht="99.95" customHeight="1" x14ac:dyDescent="0.25">
      <c r="A63" s="101"/>
      <c r="B63" s="27" t="s">
        <v>53</v>
      </c>
    </row>
    <row r="64" spans="1:4" ht="99.95" customHeight="1" x14ac:dyDescent="0.25">
      <c r="A64" s="101" t="s">
        <v>63</v>
      </c>
      <c r="B64" s="27" t="s">
        <v>61</v>
      </c>
    </row>
    <row r="65" spans="1:8" ht="99.95" customHeight="1" x14ac:dyDescent="0.25">
      <c r="A65" s="101"/>
      <c r="B65" s="27" t="s">
        <v>62</v>
      </c>
    </row>
    <row r="66" spans="1:8" ht="99.95" customHeight="1" x14ac:dyDescent="0.25">
      <c r="A66" s="101" t="s">
        <v>64</v>
      </c>
      <c r="B66" s="27" t="s">
        <v>59</v>
      </c>
    </row>
    <row r="67" spans="1:8" ht="99.95" customHeight="1" x14ac:dyDescent="0.25">
      <c r="A67" s="101"/>
      <c r="B67" s="27" t="s">
        <v>60</v>
      </c>
    </row>
    <row r="68" spans="1:8" ht="99.95" customHeight="1" x14ac:dyDescent="0.25">
      <c r="A68" s="17" t="s">
        <v>72</v>
      </c>
      <c r="B68" s="27" t="s">
        <v>73</v>
      </c>
    </row>
    <row r="69" spans="1:8" ht="99.95" customHeight="1" x14ac:dyDescent="0.25">
      <c r="A69" s="17" t="s">
        <v>75</v>
      </c>
      <c r="B69" s="27" t="s">
        <v>76</v>
      </c>
      <c r="H69" s="23"/>
    </row>
    <row r="70" spans="1:8" ht="99.95" customHeight="1" x14ac:dyDescent="0.25"/>
    <row r="71" spans="1:8" ht="99.95" customHeight="1" x14ac:dyDescent="0.25"/>
    <row r="72" spans="1:8" ht="99.95" customHeight="1" x14ac:dyDescent="0.25"/>
    <row r="73" spans="1:8" ht="99.95" customHeight="1" x14ac:dyDescent="0.25"/>
    <row r="74" spans="1:8" ht="99.95" customHeight="1" x14ac:dyDescent="0.25"/>
    <row r="75" spans="1:8" ht="99.95" customHeight="1" x14ac:dyDescent="0.25"/>
    <row r="76" spans="1:8" ht="99.95" customHeight="1" x14ac:dyDescent="0.25"/>
    <row r="77" spans="1:8" ht="99.95" customHeight="1" x14ac:dyDescent="0.25"/>
    <row r="78" spans="1:8" ht="99.95" customHeight="1" x14ac:dyDescent="0.25"/>
    <row r="79" spans="1:8" ht="99.95" customHeight="1" x14ac:dyDescent="0.25"/>
    <row r="80" spans="1:8" ht="99.95" customHeight="1" x14ac:dyDescent="0.25"/>
    <row r="81" ht="99.95" customHeight="1" x14ac:dyDescent="0.25"/>
    <row r="82" ht="99.95" customHeight="1" x14ac:dyDescent="0.25"/>
    <row r="83" ht="99.95" customHeight="1" x14ac:dyDescent="0.25"/>
    <row r="84" ht="99.95" customHeight="1" x14ac:dyDescent="0.25"/>
    <row r="85" ht="99.95" customHeight="1" x14ac:dyDescent="0.25"/>
    <row r="86" ht="99.95" customHeight="1" x14ac:dyDescent="0.25"/>
    <row r="87" ht="99.95" customHeight="1" x14ac:dyDescent="0.25"/>
    <row r="88" ht="99.95" customHeight="1" x14ac:dyDescent="0.25"/>
    <row r="89" ht="99.95" customHeight="1" x14ac:dyDescent="0.25"/>
    <row r="90" ht="99.95" customHeight="1" x14ac:dyDescent="0.25"/>
    <row r="91" ht="99.95" customHeight="1" x14ac:dyDescent="0.25"/>
    <row r="92" ht="99.95" customHeight="1" x14ac:dyDescent="0.25"/>
    <row r="93" ht="99.95" customHeight="1" x14ac:dyDescent="0.25"/>
    <row r="94" ht="99.95" customHeight="1" x14ac:dyDescent="0.25"/>
    <row r="95" ht="99.95" customHeight="1" x14ac:dyDescent="0.25"/>
    <row r="96" ht="99.95" customHeight="1" x14ac:dyDescent="0.25"/>
    <row r="97" ht="99.95" customHeight="1" x14ac:dyDescent="0.25"/>
    <row r="98" ht="99.95" customHeight="1" x14ac:dyDescent="0.25"/>
    <row r="99" ht="99.95" customHeight="1" x14ac:dyDescent="0.25"/>
    <row r="100" ht="99.95" customHeight="1" x14ac:dyDescent="0.25"/>
    <row r="101" ht="99.95" customHeight="1" x14ac:dyDescent="0.25"/>
    <row r="102" ht="99.95" customHeight="1" x14ac:dyDescent="0.25"/>
    <row r="103" ht="99.95" customHeight="1" x14ac:dyDescent="0.25"/>
    <row r="104" ht="99.95" customHeight="1" x14ac:dyDescent="0.25"/>
    <row r="105" ht="99.95" customHeight="1" x14ac:dyDescent="0.25"/>
    <row r="106" ht="99.95" customHeight="1" x14ac:dyDescent="0.25"/>
    <row r="107" ht="99.95" customHeight="1" x14ac:dyDescent="0.25"/>
    <row r="108" ht="99.95" customHeight="1" x14ac:dyDescent="0.25"/>
    <row r="109" ht="99.95" customHeight="1" x14ac:dyDescent="0.25"/>
    <row r="110" ht="99.95" customHeight="1" x14ac:dyDescent="0.25"/>
    <row r="111" ht="99.95" customHeight="1" x14ac:dyDescent="0.25"/>
    <row r="112" ht="99.95" customHeight="1" x14ac:dyDescent="0.25"/>
    <row r="113" ht="99.95" customHeight="1" x14ac:dyDescent="0.25"/>
    <row r="114" ht="99.95" customHeight="1" x14ac:dyDescent="0.25"/>
    <row r="115" ht="99.95" customHeight="1" x14ac:dyDescent="0.25"/>
    <row r="116" ht="99.95" customHeight="1" x14ac:dyDescent="0.25"/>
    <row r="117" ht="99.95" customHeight="1" x14ac:dyDescent="0.25"/>
    <row r="118" ht="99.95" customHeight="1" x14ac:dyDescent="0.25"/>
    <row r="119" ht="99.95" customHeight="1" x14ac:dyDescent="0.25"/>
    <row r="120" ht="99.95" customHeight="1" x14ac:dyDescent="0.25"/>
    <row r="121" ht="99.95" customHeight="1" x14ac:dyDescent="0.25"/>
    <row r="122" ht="99.95" customHeight="1" x14ac:dyDescent="0.25"/>
    <row r="123" ht="99.95" customHeight="1" x14ac:dyDescent="0.25"/>
    <row r="124" ht="99.95" customHeight="1" x14ac:dyDescent="0.25"/>
    <row r="125" ht="99.95" customHeight="1" x14ac:dyDescent="0.25"/>
    <row r="126" ht="99.95" customHeight="1" x14ac:dyDescent="0.25"/>
    <row r="127" ht="99.95" customHeight="1" x14ac:dyDescent="0.25"/>
    <row r="128" ht="99.95" customHeight="1" x14ac:dyDescent="0.25"/>
    <row r="129" ht="99.95" customHeight="1" x14ac:dyDescent="0.25"/>
    <row r="130" ht="99.95" customHeight="1" x14ac:dyDescent="0.25"/>
    <row r="131" ht="99.95" customHeight="1" x14ac:dyDescent="0.25"/>
    <row r="132" ht="99.95" customHeight="1" x14ac:dyDescent="0.25"/>
    <row r="133" ht="99.95" customHeight="1" x14ac:dyDescent="0.25"/>
    <row r="134" ht="99.95" customHeight="1" x14ac:dyDescent="0.25"/>
    <row r="135" ht="99.95" customHeight="1" x14ac:dyDescent="0.25"/>
    <row r="136" ht="99.95" customHeight="1" x14ac:dyDescent="0.25"/>
    <row r="137" ht="99.95" customHeight="1" x14ac:dyDescent="0.25"/>
    <row r="138" ht="99.95" customHeight="1" x14ac:dyDescent="0.25"/>
    <row r="139" ht="99.95" customHeight="1" x14ac:dyDescent="0.25"/>
    <row r="140" ht="99.95" customHeight="1" x14ac:dyDescent="0.25"/>
    <row r="141" ht="99.95" customHeight="1" x14ac:dyDescent="0.25"/>
    <row r="142" ht="99.95" customHeight="1" x14ac:dyDescent="0.25"/>
    <row r="143" ht="99.95" customHeight="1" x14ac:dyDescent="0.25"/>
    <row r="144" ht="99.95" customHeight="1" x14ac:dyDescent="0.25"/>
    <row r="145" ht="99.95" customHeight="1" x14ac:dyDescent="0.25"/>
    <row r="146" ht="99.95" customHeight="1" x14ac:dyDescent="0.25"/>
    <row r="147" ht="99.95" customHeight="1" x14ac:dyDescent="0.25"/>
    <row r="148" ht="99.95" customHeight="1" x14ac:dyDescent="0.25"/>
    <row r="149" ht="99.95" customHeight="1" x14ac:dyDescent="0.25"/>
    <row r="150" ht="99.95" customHeight="1" x14ac:dyDescent="0.25"/>
    <row r="151" ht="99.95" customHeight="1" x14ac:dyDescent="0.25"/>
    <row r="152" ht="99.95" customHeight="1" x14ac:dyDescent="0.25"/>
    <row r="153" ht="99.95" customHeight="1" x14ac:dyDescent="0.25"/>
    <row r="154" ht="99.95" customHeight="1" x14ac:dyDescent="0.25"/>
    <row r="155" ht="99.95" customHeight="1" x14ac:dyDescent="0.25"/>
    <row r="156" ht="99.95" customHeight="1" x14ac:dyDescent="0.25"/>
    <row r="157" ht="99.95" customHeight="1" x14ac:dyDescent="0.25"/>
    <row r="158" ht="99.95" customHeight="1" x14ac:dyDescent="0.25"/>
    <row r="159" ht="99.95" customHeight="1" x14ac:dyDescent="0.25"/>
    <row r="160" ht="99.95" customHeight="1" x14ac:dyDescent="0.25"/>
    <row r="161" ht="99.95" customHeight="1" x14ac:dyDescent="0.25"/>
    <row r="162" ht="99.95" customHeight="1" x14ac:dyDescent="0.25"/>
    <row r="163" ht="99.95" customHeight="1" x14ac:dyDescent="0.25"/>
    <row r="164" ht="99.95" customHeight="1" x14ac:dyDescent="0.25"/>
    <row r="165" ht="99.95" customHeight="1" x14ac:dyDescent="0.25"/>
    <row r="166" ht="99.95" customHeight="1" x14ac:dyDescent="0.25"/>
    <row r="167" ht="99.95" customHeight="1" x14ac:dyDescent="0.25"/>
    <row r="168" ht="99.95" customHeight="1" x14ac:dyDescent="0.25"/>
    <row r="169" ht="99.95" customHeight="1" x14ac:dyDescent="0.25"/>
    <row r="170" ht="99.95" customHeight="1" x14ac:dyDescent="0.25"/>
    <row r="171" ht="99.95" customHeight="1" x14ac:dyDescent="0.25"/>
    <row r="172" ht="99.95" customHeight="1" x14ac:dyDescent="0.25"/>
    <row r="173" ht="99.95" customHeight="1" x14ac:dyDescent="0.25"/>
    <row r="174" ht="99.95" customHeight="1" x14ac:dyDescent="0.25"/>
    <row r="175" ht="99.95" customHeight="1" x14ac:dyDescent="0.25"/>
    <row r="176" ht="99.95" customHeight="1" x14ac:dyDescent="0.25"/>
    <row r="177" ht="99.95" customHeight="1" x14ac:dyDescent="0.25"/>
    <row r="178" ht="99.95" customHeight="1" x14ac:dyDescent="0.25"/>
    <row r="179" ht="99.95" customHeight="1" x14ac:dyDescent="0.25"/>
    <row r="180" ht="99.95" customHeight="1" x14ac:dyDescent="0.25"/>
    <row r="181" ht="99.95" customHeight="1" x14ac:dyDescent="0.25"/>
    <row r="182" ht="99.95" customHeight="1" x14ac:dyDescent="0.25"/>
    <row r="183" ht="99.95" customHeight="1" x14ac:dyDescent="0.25"/>
    <row r="184" ht="99.95" customHeight="1" x14ac:dyDescent="0.25"/>
    <row r="185" ht="99.95" customHeight="1" x14ac:dyDescent="0.25"/>
    <row r="186" ht="99.95" customHeight="1" x14ac:dyDescent="0.25"/>
    <row r="187" ht="99.95" customHeight="1" x14ac:dyDescent="0.25"/>
    <row r="188" ht="99.95" customHeight="1" x14ac:dyDescent="0.25"/>
    <row r="189" ht="99.95" customHeight="1" x14ac:dyDescent="0.25"/>
    <row r="190" ht="99.95" customHeight="1" x14ac:dyDescent="0.25"/>
    <row r="191" ht="99.95" customHeight="1" x14ac:dyDescent="0.25"/>
    <row r="192" ht="99.95" customHeight="1" x14ac:dyDescent="0.25"/>
    <row r="193" ht="99.95" customHeight="1" x14ac:dyDescent="0.25"/>
    <row r="194" ht="99.95" customHeight="1" x14ac:dyDescent="0.25"/>
    <row r="195" ht="99.95" customHeight="1" x14ac:dyDescent="0.25"/>
    <row r="196" ht="99.95" customHeight="1" x14ac:dyDescent="0.25"/>
    <row r="197" ht="99.95" customHeight="1" x14ac:dyDescent="0.25"/>
    <row r="198" ht="99.95" customHeight="1" x14ac:dyDescent="0.25"/>
    <row r="199" ht="99.95" customHeight="1" x14ac:dyDescent="0.25"/>
    <row r="200" ht="99.95" customHeight="1" x14ac:dyDescent="0.25"/>
    <row r="201" ht="99.95" customHeight="1" x14ac:dyDescent="0.25"/>
    <row r="202" ht="99.95" customHeight="1" x14ac:dyDescent="0.25"/>
    <row r="203" ht="99.95" customHeight="1" x14ac:dyDescent="0.25"/>
    <row r="204" ht="99.95" customHeight="1" x14ac:dyDescent="0.25"/>
    <row r="205" ht="99.95" customHeight="1" x14ac:dyDescent="0.25"/>
    <row r="206" ht="99.95" customHeight="1" x14ac:dyDescent="0.25"/>
    <row r="207" ht="99.95" customHeight="1" x14ac:dyDescent="0.25"/>
    <row r="208" ht="99.95" customHeight="1" x14ac:dyDescent="0.25"/>
    <row r="209" ht="99.95" customHeight="1" x14ac:dyDescent="0.25"/>
    <row r="210" ht="99.95" customHeight="1" x14ac:dyDescent="0.25"/>
    <row r="211" ht="99.95" customHeight="1" x14ac:dyDescent="0.25"/>
    <row r="212" ht="99.95" customHeight="1" x14ac:dyDescent="0.25"/>
    <row r="213" ht="99.95" customHeight="1" x14ac:dyDescent="0.25"/>
    <row r="214" ht="99.95" customHeight="1" x14ac:dyDescent="0.25"/>
    <row r="215" ht="99.95" customHeight="1" x14ac:dyDescent="0.25"/>
    <row r="216" ht="99.95" customHeight="1" x14ac:dyDescent="0.25"/>
    <row r="217" ht="99.95" customHeight="1" x14ac:dyDescent="0.25"/>
    <row r="218" ht="99.95" customHeight="1" x14ac:dyDescent="0.25"/>
    <row r="219" ht="99.95" customHeight="1" x14ac:dyDescent="0.25"/>
    <row r="220" ht="99.95" customHeight="1" x14ac:dyDescent="0.25"/>
    <row r="221" ht="99.95" customHeight="1" x14ac:dyDescent="0.25"/>
    <row r="222" ht="99.95" customHeight="1" x14ac:dyDescent="0.25"/>
    <row r="223" ht="99.95" customHeight="1" x14ac:dyDescent="0.25"/>
    <row r="224" ht="99.95" customHeight="1" x14ac:dyDescent="0.25"/>
    <row r="225" ht="99.95" customHeight="1" x14ac:dyDescent="0.25"/>
    <row r="226" ht="99.95" customHeight="1" x14ac:dyDescent="0.25"/>
    <row r="227" ht="99.95" customHeight="1" x14ac:dyDescent="0.25"/>
    <row r="228" ht="99.95" customHeight="1" x14ac:dyDescent="0.25"/>
    <row r="229" ht="99.95" customHeight="1" x14ac:dyDescent="0.25"/>
    <row r="230" ht="99.95" customHeight="1" x14ac:dyDescent="0.25"/>
    <row r="231" ht="99.95" customHeight="1" x14ac:dyDescent="0.25"/>
    <row r="232" ht="99.95" customHeight="1" x14ac:dyDescent="0.25"/>
    <row r="233" ht="99.95" customHeight="1" x14ac:dyDescent="0.25"/>
    <row r="234" ht="99.95" customHeight="1" x14ac:dyDescent="0.25"/>
    <row r="235" ht="99.95" customHeight="1" x14ac:dyDescent="0.25"/>
    <row r="236" ht="99.95" customHeight="1" x14ac:dyDescent="0.25"/>
    <row r="237" ht="99.95" customHeight="1" x14ac:dyDescent="0.25"/>
    <row r="238" ht="99.95" customHeight="1" x14ac:dyDescent="0.25"/>
    <row r="239" ht="99.95" customHeight="1" x14ac:dyDescent="0.25"/>
    <row r="240" ht="99.95" customHeight="1" x14ac:dyDescent="0.25"/>
    <row r="241" ht="99.95" customHeight="1" x14ac:dyDescent="0.25"/>
    <row r="242" ht="99.95" customHeight="1" x14ac:dyDescent="0.25"/>
    <row r="243" ht="99.95" customHeight="1" x14ac:dyDescent="0.25"/>
    <row r="244" ht="99.95" customHeight="1" x14ac:dyDescent="0.25"/>
    <row r="245" ht="99.95" customHeight="1" x14ac:dyDescent="0.25"/>
    <row r="246" ht="99.95" customHeight="1" x14ac:dyDescent="0.25"/>
    <row r="247" ht="99.95" customHeight="1" x14ac:dyDescent="0.25"/>
    <row r="248" ht="99.95" customHeight="1" x14ac:dyDescent="0.25"/>
    <row r="249" ht="99.95" customHeight="1" x14ac:dyDescent="0.25"/>
    <row r="250" ht="99.95" customHeight="1" x14ac:dyDescent="0.25"/>
    <row r="251" ht="99.95" customHeight="1" x14ac:dyDescent="0.25"/>
    <row r="252" ht="99.95" customHeight="1" x14ac:dyDescent="0.25"/>
    <row r="253" ht="99.95" customHeight="1" x14ac:dyDescent="0.25"/>
    <row r="254" ht="99.95" customHeight="1" x14ac:dyDescent="0.25"/>
    <row r="255" ht="99.95" customHeight="1" x14ac:dyDescent="0.25"/>
    <row r="256" ht="99.95" customHeight="1" x14ac:dyDescent="0.25"/>
    <row r="257" ht="99.95" customHeight="1" x14ac:dyDescent="0.25"/>
    <row r="258" ht="99.95" customHeight="1" x14ac:dyDescent="0.25"/>
    <row r="259" ht="99.95" customHeight="1" x14ac:dyDescent="0.25"/>
    <row r="260" ht="99.95" customHeight="1" x14ac:dyDescent="0.25"/>
    <row r="261" ht="99.95" customHeight="1" x14ac:dyDescent="0.25"/>
    <row r="262" ht="99.95" customHeight="1" x14ac:dyDescent="0.25"/>
    <row r="263" ht="99.95" customHeight="1" x14ac:dyDescent="0.25"/>
    <row r="264" ht="99.95" customHeight="1" x14ac:dyDescent="0.25"/>
    <row r="265" ht="99.95" customHeight="1" x14ac:dyDescent="0.25"/>
    <row r="266" ht="99.95" customHeight="1" x14ac:dyDescent="0.25"/>
    <row r="267" ht="99.95" customHeight="1" x14ac:dyDescent="0.25"/>
    <row r="268" ht="99.95" customHeight="1" x14ac:dyDescent="0.25"/>
    <row r="269" ht="99.95" customHeight="1" x14ac:dyDescent="0.25"/>
    <row r="270" ht="99.95" customHeight="1" x14ac:dyDescent="0.25"/>
    <row r="271" ht="99.95" customHeight="1" x14ac:dyDescent="0.25"/>
    <row r="272" ht="99.95" customHeight="1" x14ac:dyDescent="0.25"/>
    <row r="273" ht="99.95" customHeight="1" x14ac:dyDescent="0.25"/>
    <row r="274" ht="99.95" customHeight="1" x14ac:dyDescent="0.25"/>
    <row r="275" ht="99.95" customHeight="1" x14ac:dyDescent="0.25"/>
    <row r="276" ht="99.95" customHeight="1" x14ac:dyDescent="0.25"/>
    <row r="277" ht="99.95" customHeight="1" x14ac:dyDescent="0.25"/>
    <row r="278" ht="99.95" customHeight="1" x14ac:dyDescent="0.25"/>
    <row r="279" ht="99.95" customHeight="1" x14ac:dyDescent="0.25"/>
    <row r="280" ht="99.95" customHeight="1" x14ac:dyDescent="0.25"/>
    <row r="281" ht="99.95" customHeight="1" x14ac:dyDescent="0.25"/>
    <row r="282" ht="99.95" customHeight="1" x14ac:dyDescent="0.25"/>
    <row r="283" ht="99.95" customHeight="1" x14ac:dyDescent="0.25"/>
    <row r="284" ht="99.95" customHeight="1" x14ac:dyDescent="0.25"/>
    <row r="285" ht="99.95" customHeight="1" x14ac:dyDescent="0.25"/>
    <row r="286" ht="99.95" customHeight="1" x14ac:dyDescent="0.25"/>
    <row r="287" ht="99.95" customHeight="1" x14ac:dyDescent="0.25"/>
    <row r="288" ht="99.95" customHeight="1" x14ac:dyDescent="0.25"/>
    <row r="289" ht="99.95" customHeight="1" x14ac:dyDescent="0.25"/>
    <row r="290" ht="99.95" customHeight="1" x14ac:dyDescent="0.25"/>
    <row r="291" ht="99.95" customHeight="1" x14ac:dyDescent="0.25"/>
    <row r="292" ht="99.95" customHeight="1" x14ac:dyDescent="0.25"/>
    <row r="293" ht="99.95" customHeight="1" x14ac:dyDescent="0.25"/>
    <row r="294" ht="99.95" customHeight="1" x14ac:dyDescent="0.25"/>
    <row r="295" ht="99.95" customHeight="1" x14ac:dyDescent="0.25"/>
    <row r="296" ht="99.95" customHeight="1" x14ac:dyDescent="0.25"/>
    <row r="297" ht="99.95" customHeight="1" x14ac:dyDescent="0.25"/>
    <row r="298" ht="99.95" customHeight="1" x14ac:dyDescent="0.25"/>
    <row r="299" ht="99.95" customHeight="1" x14ac:dyDescent="0.25"/>
    <row r="300" ht="99.95" customHeight="1" x14ac:dyDescent="0.25"/>
    <row r="301" ht="99.95" customHeight="1" x14ac:dyDescent="0.25"/>
    <row r="302" ht="99.95" customHeight="1" x14ac:dyDescent="0.25"/>
    <row r="303" ht="99.95" customHeight="1" x14ac:dyDescent="0.25"/>
    <row r="304" ht="99.95" customHeight="1" x14ac:dyDescent="0.25"/>
    <row r="305" ht="99.95" customHeight="1" x14ac:dyDescent="0.25"/>
    <row r="306" ht="99.95" customHeight="1" x14ac:dyDescent="0.25"/>
    <row r="307" ht="99.95" customHeight="1" x14ac:dyDescent="0.25"/>
    <row r="308" ht="99.95" customHeight="1" x14ac:dyDescent="0.25"/>
    <row r="309" ht="99.95" customHeight="1" x14ac:dyDescent="0.25"/>
    <row r="310" ht="99.95" customHeight="1" x14ac:dyDescent="0.25"/>
    <row r="311" ht="99.95" customHeight="1" x14ac:dyDescent="0.25"/>
    <row r="312" ht="99.95" customHeight="1" x14ac:dyDescent="0.25"/>
    <row r="313" ht="99.95" customHeight="1" x14ac:dyDescent="0.25"/>
    <row r="314" ht="99.95" customHeight="1" x14ac:dyDescent="0.25"/>
    <row r="315" ht="99.95" customHeight="1" x14ac:dyDescent="0.25"/>
    <row r="316" ht="99.95" customHeight="1" x14ac:dyDescent="0.25"/>
    <row r="317" ht="99.95" customHeight="1" x14ac:dyDescent="0.25"/>
    <row r="318" ht="99.95" customHeight="1" x14ac:dyDescent="0.25"/>
    <row r="319" ht="99.95" customHeight="1" x14ac:dyDescent="0.25"/>
    <row r="320" ht="99.95" customHeight="1" x14ac:dyDescent="0.25"/>
    <row r="321" ht="99.95" customHeight="1" x14ac:dyDescent="0.25"/>
    <row r="322" ht="99.95" customHeight="1" x14ac:dyDescent="0.25"/>
    <row r="323" ht="99.95" customHeight="1" x14ac:dyDescent="0.25"/>
    <row r="324" ht="99.95" customHeight="1" x14ac:dyDescent="0.25"/>
    <row r="325" ht="99.95" customHeight="1" x14ac:dyDescent="0.25"/>
    <row r="326" ht="99.95" customHeight="1" x14ac:dyDescent="0.25"/>
    <row r="327" ht="99.95" customHeight="1" x14ac:dyDescent="0.25"/>
    <row r="328" ht="99.95" customHeight="1" x14ac:dyDescent="0.25"/>
    <row r="329" ht="99.95" customHeight="1" x14ac:dyDescent="0.25"/>
    <row r="330" ht="99.95" customHeight="1" x14ac:dyDescent="0.25"/>
    <row r="331" ht="99.95" customHeight="1" x14ac:dyDescent="0.25"/>
    <row r="332" ht="99.95" customHeight="1" x14ac:dyDescent="0.25"/>
    <row r="333" ht="99.95" customHeight="1" x14ac:dyDescent="0.25"/>
    <row r="334" ht="99.95" customHeight="1" x14ac:dyDescent="0.25"/>
    <row r="335" ht="99.95" customHeight="1" x14ac:dyDescent="0.25"/>
    <row r="336" ht="99.95" customHeight="1" x14ac:dyDescent="0.25"/>
    <row r="337" ht="99.95" customHeight="1" x14ac:dyDescent="0.25"/>
    <row r="338" ht="99.95" customHeight="1" x14ac:dyDescent="0.25"/>
    <row r="339" ht="99.95" customHeight="1" x14ac:dyDescent="0.25"/>
    <row r="340" ht="99.95" customHeight="1" x14ac:dyDescent="0.25"/>
    <row r="341" ht="99.95" customHeight="1" x14ac:dyDescent="0.25"/>
    <row r="342" ht="99.95" customHeight="1" x14ac:dyDescent="0.25"/>
    <row r="343" ht="99.95" customHeight="1" x14ac:dyDescent="0.25"/>
    <row r="344" ht="99.95" customHeight="1" x14ac:dyDescent="0.25"/>
    <row r="345" ht="99.95" customHeight="1" x14ac:dyDescent="0.25"/>
    <row r="346" ht="99.95" customHeight="1" x14ac:dyDescent="0.25"/>
    <row r="347" ht="99.95" customHeight="1" x14ac:dyDescent="0.25"/>
    <row r="348" ht="99.95" customHeight="1" x14ac:dyDescent="0.25"/>
    <row r="349" ht="99.95" customHeight="1" x14ac:dyDescent="0.25"/>
    <row r="350" ht="99.95" customHeight="1" x14ac:dyDescent="0.25"/>
    <row r="351" ht="99.95" customHeight="1" x14ac:dyDescent="0.25"/>
    <row r="352" ht="99.95" customHeight="1" x14ac:dyDescent="0.25"/>
    <row r="353" ht="99.95" customHeight="1" x14ac:dyDescent="0.25"/>
    <row r="354" ht="99.95" customHeight="1" x14ac:dyDescent="0.25"/>
  </sheetData>
  <autoFilter ref="A1:I69"/>
  <mergeCells count="17">
    <mergeCell ref="A14:A15"/>
    <mergeCell ref="A42:A43"/>
    <mergeCell ref="A46:A47"/>
    <mergeCell ref="A36:A37"/>
    <mergeCell ref="A32:A34"/>
    <mergeCell ref="A25:A30"/>
    <mergeCell ref="A38:A39"/>
    <mergeCell ref="A48:A49"/>
    <mergeCell ref="A52:A53"/>
    <mergeCell ref="A54:A55"/>
    <mergeCell ref="A58:A59"/>
    <mergeCell ref="A44:A45"/>
    <mergeCell ref="A60:A61"/>
    <mergeCell ref="A62:A63"/>
    <mergeCell ref="A64:A65"/>
    <mergeCell ref="A66:A67"/>
    <mergeCell ref="A50:A51"/>
  </mergeCells>
  <hyperlinks>
    <hyperlink ref="A41" location="'H0102'!A1" display="H0102"/>
    <hyperlink ref="A42" location="'H0103'!A1" display="H0103"/>
    <hyperlink ref="A44" location="'H0104'!A1" display="H0104"/>
    <hyperlink ref="A46" location="'H0105'!A1" display="H0105"/>
    <hyperlink ref="A48" location="'H0106'!A1" display="H0106"/>
    <hyperlink ref="A50" location="'H0107'!A1" display="H0107"/>
    <hyperlink ref="A52" location="'H0108'!A1" display="H0108"/>
    <hyperlink ref="A54" location="'H0109'!A1" display="H0109"/>
    <hyperlink ref="A57" location="'H0110'!A1" display="H0110"/>
    <hyperlink ref="A58:A59" location="'H0111'!A1" display="H0111"/>
    <hyperlink ref="A60:A61" location="'H0112'!A1" display="H0112"/>
    <hyperlink ref="A64:A65" location="'H0114'!A1" display="H0114"/>
    <hyperlink ref="A66:A67" location="'H0115'!A1" display="H0115"/>
    <hyperlink ref="A62:A63" location="'H0113'!A1" display="H0113"/>
    <hyperlink ref="A69" location="'H0118'!A1" display="H0118"/>
    <hyperlink ref="A68" location="'H0116'!A1" display="H0116"/>
    <hyperlink ref="A2" location="'H0101'!A1" display="H0101"/>
    <hyperlink ref="A3" location="'H0101'!A1" display="H0101"/>
    <hyperlink ref="A4" location="'H0101'!A1" display="H0101"/>
    <hyperlink ref="A11" location="'H0101'!A1" display="H0101"/>
    <hyperlink ref="A10" location="'H0101'!A1" display="H0101"/>
    <hyperlink ref="A9" location="'H0101'!A1" display="H0101"/>
    <hyperlink ref="A8" location="'H0101'!A1" display="H0101"/>
    <hyperlink ref="A7" location="'H0101'!A1" display="H0101"/>
    <hyperlink ref="A6" location="'H0101'!A1" display="H0101"/>
    <hyperlink ref="A5" location="'H0101'!A1" display="H0101"/>
    <hyperlink ref="A13" location="'D0112'!A1" display="D0112"/>
    <hyperlink ref="A12" location="'H0101'!A1" display="H0101"/>
    <hyperlink ref="A17" location="'H0101'!A1" display="H0101"/>
    <hyperlink ref="A16" location="'H0101'!A1" display="H0101"/>
    <hyperlink ref="A19" location="'H0101'!A1" display="H0101"/>
    <hyperlink ref="A21" location="'H0101'!A1" display="H0101"/>
    <hyperlink ref="A18" location="'H0101'!A1" display="H0101"/>
    <hyperlink ref="A20" location="'H0101'!A1" display="H0101"/>
    <hyperlink ref="A23" location="'H0101'!A1" display="H0101"/>
    <hyperlink ref="A22" location="'H0101'!A1" display="H0101"/>
    <hyperlink ref="A24" location="'H0101'!A1" display="H0101"/>
    <hyperlink ref="A31" location="'H0101'!A1" display="H0101"/>
    <hyperlink ref="A32" location="'H0101'!A1" display="H0101"/>
    <hyperlink ref="A35" location="'D0127'!A1" display="D0127"/>
    <hyperlink ref="A36" location="'H0101'!A1" display="H0101"/>
    <hyperlink ref="A36:A37" location="'D0128'!A1" display="D0128"/>
    <hyperlink ref="A32:A34" location="'D0126'!A1" display="D0126"/>
    <hyperlink ref="A25" location="'H0101'!A1" display="H0101"/>
    <hyperlink ref="A25:A30" location="'D0124'!A1" display="D0124"/>
    <hyperlink ref="A38" location="'H0101'!A1" display="H0101"/>
    <hyperlink ref="A38:A39" location="'D0218'!A1" display="D0218"/>
    <hyperlink ref="A14" location="'H0101'!A1" display="H0101"/>
    <hyperlink ref="A14:A15" location="'D0113'!A1" display="D0113"/>
  </hyperlink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1"/>
  <sheetViews>
    <sheetView rightToLeft="1" tabSelected="1" workbookViewId="0">
      <selection activeCell="J62" sqref="J62"/>
    </sheetView>
  </sheetViews>
  <sheetFormatPr defaultRowHeight="15.75" x14ac:dyDescent="0.25"/>
  <cols>
    <col min="1" max="1" width="9.140625" style="96"/>
    <col min="2" max="2" width="43.85546875" style="96" bestFit="1" customWidth="1"/>
    <col min="3" max="4" width="9.140625" style="96"/>
    <col min="5" max="5" width="9.140625" style="97"/>
    <col min="6" max="6" width="10" style="97" bestFit="1" customWidth="1"/>
    <col min="7" max="7" width="8.5703125" style="96" customWidth="1"/>
    <col min="8" max="8" width="9.140625" style="97"/>
    <col min="9" max="9" width="6.85546875" style="96" customWidth="1"/>
    <col min="10" max="10" width="9.140625" style="96"/>
    <col min="11" max="11" width="15.5703125" style="96" customWidth="1"/>
    <col min="12" max="12" width="10.5703125" style="96" bestFit="1" customWidth="1"/>
    <col min="13" max="14" width="9.140625" style="96"/>
    <col min="15" max="15" width="10" style="96" bestFit="1" customWidth="1"/>
    <col min="16" max="16" width="9.140625" style="96"/>
    <col min="17" max="17" width="10" style="22" bestFit="1" customWidth="1"/>
    <col min="18" max="18" width="8.7109375" style="22" customWidth="1"/>
    <col min="19" max="16384" width="9.140625" style="96"/>
  </cols>
  <sheetData>
    <row r="1" spans="1:19" ht="57" customHeight="1" thickTop="1" x14ac:dyDescent="0.25">
      <c r="A1" s="96" t="s">
        <v>204</v>
      </c>
      <c r="B1" s="96" t="s">
        <v>201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</v>
      </c>
      <c r="H2" s="7">
        <f>10</f>
        <v>10</v>
      </c>
      <c r="I2" s="6">
        <v>1</v>
      </c>
      <c r="J2" s="5">
        <f>H2*I2</f>
        <v>10</v>
      </c>
      <c r="K2" s="2">
        <f>F2+J2</f>
        <v>43.333333333333336</v>
      </c>
      <c r="L2" s="4">
        <f>K10/G2</f>
        <v>22.166666666666668</v>
      </c>
      <c r="N2" s="16">
        <v>10</v>
      </c>
      <c r="O2" s="14">
        <f>($L$2)*((N2+100)/100)</f>
        <v>24.383333333333336</v>
      </c>
      <c r="P2" s="16">
        <f>O2-$L$2</f>
        <v>2.2166666666666686</v>
      </c>
      <c r="Q2" s="14">
        <f>O2*$G$2</f>
        <v>48.766666666666673</v>
      </c>
      <c r="R2" s="21">
        <f>P2*$G$2</f>
        <v>4.4333333333333371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26.6</v>
      </c>
      <c r="P3" s="16">
        <f t="shared" ref="P3:P17" si="1">O3-$L$2</f>
        <v>4.4333333333333336</v>
      </c>
      <c r="Q3" s="14">
        <f t="shared" ref="Q3:R17" si="2">O3*$G$2</f>
        <v>53.2</v>
      </c>
      <c r="R3" s="21">
        <f t="shared" si="2"/>
        <v>8.8666666666666671</v>
      </c>
    </row>
    <row r="4" spans="1:19" ht="21.75" thickBot="1" x14ac:dyDescent="0.3">
      <c r="D4" s="12">
        <v>1</v>
      </c>
      <c r="K4" s="20">
        <v>0</v>
      </c>
      <c r="L4" s="20">
        <v>1</v>
      </c>
      <c r="N4" s="16">
        <v>30</v>
      </c>
      <c r="O4" s="14">
        <f t="shared" si="0"/>
        <v>28.81666666666667</v>
      </c>
      <c r="P4" s="16">
        <f t="shared" si="1"/>
        <v>6.6500000000000021</v>
      </c>
      <c r="Q4" s="14">
        <f t="shared" si="2"/>
        <v>57.63333333333334</v>
      </c>
      <c r="R4" s="21">
        <f t="shared" si="2"/>
        <v>13.300000000000004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31.033333333333331</v>
      </c>
      <c r="P5" s="16">
        <f t="shared" si="1"/>
        <v>8.8666666666666636</v>
      </c>
      <c r="Q5" s="14">
        <f t="shared" si="2"/>
        <v>62.066666666666663</v>
      </c>
      <c r="R5" s="21">
        <f t="shared" si="2"/>
        <v>17.733333333333327</v>
      </c>
    </row>
    <row r="6" spans="1:19" ht="21.75" thickBot="1" x14ac:dyDescent="0.3">
      <c r="D6" s="8">
        <v>100</v>
      </c>
      <c r="K6" s="20">
        <v>1</v>
      </c>
      <c r="L6" s="20"/>
      <c r="N6" s="16">
        <v>50</v>
      </c>
      <c r="O6" s="14">
        <f t="shared" si="0"/>
        <v>33.25</v>
      </c>
      <c r="P6" s="16">
        <f t="shared" si="1"/>
        <v>11.083333333333332</v>
      </c>
      <c r="Q6" s="14">
        <f t="shared" si="2"/>
        <v>66.5</v>
      </c>
      <c r="R6" s="21">
        <f t="shared" si="2"/>
        <v>22.166666666666664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35.466666666666669</v>
      </c>
      <c r="P7" s="16">
        <f t="shared" si="1"/>
        <v>13.3</v>
      </c>
      <c r="Q7" s="14">
        <f t="shared" si="2"/>
        <v>70.933333333333337</v>
      </c>
      <c r="R7" s="21">
        <f t="shared" si="2"/>
        <v>26.6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37.683333333333337</v>
      </c>
      <c r="P8" s="16">
        <f t="shared" si="1"/>
        <v>15.516666666666669</v>
      </c>
      <c r="Q8" s="14">
        <f t="shared" si="2"/>
        <v>75.366666666666674</v>
      </c>
      <c r="R8" s="21">
        <f t="shared" si="2"/>
        <v>31.033333333333339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39.900000000000006</v>
      </c>
      <c r="P9" s="16">
        <f t="shared" si="1"/>
        <v>17.733333333333338</v>
      </c>
      <c r="Q9" s="14">
        <f t="shared" si="2"/>
        <v>79.800000000000011</v>
      </c>
      <c r="R9" s="21">
        <f t="shared" si="2"/>
        <v>35.466666666666676</v>
      </c>
    </row>
    <row r="10" spans="1:19" ht="27" thickBot="1" x14ac:dyDescent="0.3">
      <c r="K10" s="2">
        <f>K2+K4+K6+K8</f>
        <v>44.333333333333336</v>
      </c>
      <c r="L10" s="64">
        <f>L2+L4+L6+L8</f>
        <v>23.166666666666668</v>
      </c>
      <c r="N10" s="16">
        <v>90</v>
      </c>
      <c r="O10" s="14">
        <f t="shared" si="0"/>
        <v>42.116666666666667</v>
      </c>
      <c r="P10" s="16">
        <f t="shared" si="1"/>
        <v>19.95</v>
      </c>
      <c r="Q10" s="14">
        <f t="shared" si="2"/>
        <v>84.233333333333334</v>
      </c>
      <c r="R10" s="21">
        <f t="shared" si="2"/>
        <v>39.9</v>
      </c>
    </row>
    <row r="11" spans="1:19" ht="21.75" thickTop="1" x14ac:dyDescent="0.25">
      <c r="N11" s="16">
        <v>100</v>
      </c>
      <c r="O11" s="14">
        <f t="shared" si="0"/>
        <v>44.333333333333336</v>
      </c>
      <c r="P11" s="16">
        <f t="shared" si="1"/>
        <v>22.166666666666668</v>
      </c>
      <c r="Q11" s="14">
        <f t="shared" si="2"/>
        <v>88.666666666666671</v>
      </c>
      <c r="R11" s="21">
        <f t="shared" si="2"/>
        <v>44.333333333333336</v>
      </c>
    </row>
    <row r="12" spans="1:19" ht="21" x14ac:dyDescent="0.25">
      <c r="N12" s="16">
        <v>110</v>
      </c>
      <c r="O12" s="14">
        <f t="shared" si="0"/>
        <v>46.550000000000004</v>
      </c>
      <c r="P12" s="16">
        <f t="shared" si="1"/>
        <v>24.383333333333336</v>
      </c>
      <c r="Q12" s="14">
        <f t="shared" si="2"/>
        <v>93.100000000000009</v>
      </c>
      <c r="R12" s="21">
        <f t="shared" si="2"/>
        <v>48.766666666666673</v>
      </c>
    </row>
    <row r="13" spans="1:19" ht="21" x14ac:dyDescent="0.25">
      <c r="N13" s="16">
        <v>120</v>
      </c>
      <c r="O13" s="14">
        <f t="shared" si="0"/>
        <v>48.766666666666673</v>
      </c>
      <c r="P13" s="16">
        <f t="shared" si="1"/>
        <v>26.600000000000005</v>
      </c>
      <c r="Q13" s="14">
        <f t="shared" si="2"/>
        <v>97.533333333333346</v>
      </c>
      <c r="R13" s="21">
        <f t="shared" si="2"/>
        <v>53.20000000000001</v>
      </c>
    </row>
    <row r="14" spans="1:19" ht="21" x14ac:dyDescent="0.25">
      <c r="N14" s="16">
        <v>130</v>
      </c>
      <c r="O14" s="14">
        <f t="shared" si="0"/>
        <v>50.983333333333334</v>
      </c>
      <c r="P14" s="16">
        <f t="shared" si="1"/>
        <v>28.816666666666666</v>
      </c>
      <c r="Q14" s="14">
        <f t="shared" si="2"/>
        <v>101.96666666666667</v>
      </c>
      <c r="R14" s="21">
        <f t="shared" si="2"/>
        <v>57.633333333333333</v>
      </c>
    </row>
    <row r="15" spans="1:19" ht="21" x14ac:dyDescent="0.25">
      <c r="N15" s="16">
        <v>140</v>
      </c>
      <c r="O15" s="14">
        <f t="shared" si="0"/>
        <v>53.2</v>
      </c>
      <c r="P15" s="16">
        <f t="shared" si="1"/>
        <v>31.033333333333335</v>
      </c>
      <c r="Q15" s="14">
        <f t="shared" si="2"/>
        <v>106.4</v>
      </c>
      <c r="R15" s="21">
        <f t="shared" si="2"/>
        <v>62.06666666666667</v>
      </c>
    </row>
    <row r="16" spans="1:19" ht="21" x14ac:dyDescent="0.25">
      <c r="N16" s="16">
        <v>150</v>
      </c>
      <c r="O16" s="14">
        <f t="shared" si="0"/>
        <v>55.416666666666671</v>
      </c>
      <c r="P16" s="16">
        <f t="shared" si="1"/>
        <v>33.25</v>
      </c>
      <c r="Q16" s="14">
        <f t="shared" si="2"/>
        <v>110.83333333333334</v>
      </c>
      <c r="R16" s="21">
        <f t="shared" si="2"/>
        <v>66.5</v>
      </c>
    </row>
    <row r="17" spans="1:18" ht="21" x14ac:dyDescent="0.25">
      <c r="N17" s="16">
        <v>200</v>
      </c>
      <c r="O17" s="14">
        <f t="shared" si="0"/>
        <v>66.5</v>
      </c>
      <c r="P17" s="16">
        <f t="shared" si="1"/>
        <v>44.333333333333329</v>
      </c>
      <c r="Q17" s="14">
        <f t="shared" si="2"/>
        <v>133</v>
      </c>
      <c r="R17" s="21">
        <f t="shared" si="2"/>
        <v>88.666666666666657</v>
      </c>
    </row>
    <row r="18" spans="1:18" ht="16.5" thickBot="1" x14ac:dyDescent="0.3"/>
    <row r="19" spans="1:18" ht="51.75" thickTop="1" x14ac:dyDescent="0.25">
      <c r="A19" s="96" t="s">
        <v>204</v>
      </c>
      <c r="B19" s="96" t="s">
        <v>202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6</v>
      </c>
      <c r="H20" s="7">
        <f>20+11</f>
        <v>31</v>
      </c>
      <c r="I20" s="6">
        <v>1.25</v>
      </c>
      <c r="J20" s="5">
        <f>H20*I20</f>
        <v>38.75</v>
      </c>
      <c r="K20" s="2">
        <f>F20+J20</f>
        <v>72.083333333333343</v>
      </c>
      <c r="L20" s="4">
        <f>K28/G20</f>
        <v>13.513888888888891</v>
      </c>
      <c r="N20" s="16">
        <v>10</v>
      </c>
      <c r="O20" s="14">
        <f>($L$20)*((N20+100)/100)</f>
        <v>14.865277777777781</v>
      </c>
      <c r="P20" s="16">
        <f>O20-$L$20</f>
        <v>1.3513888888888896</v>
      </c>
      <c r="Q20" s="14">
        <f>O20*$G$20</f>
        <v>89.191666666666691</v>
      </c>
      <c r="R20" s="21">
        <f>P20*$G$20</f>
        <v>8.1083333333333378</v>
      </c>
    </row>
    <row r="21" spans="1:18" ht="21.75" thickTop="1" x14ac:dyDescent="0.25">
      <c r="D21" s="11" t="s">
        <v>1</v>
      </c>
      <c r="K21" s="1" t="s">
        <v>10</v>
      </c>
      <c r="L21" s="3" t="s">
        <v>166</v>
      </c>
      <c r="N21" s="16">
        <v>20</v>
      </c>
      <c r="O21" s="14">
        <f t="shared" ref="O21:O35" si="3">($L$20)*((N21+100)/100)</f>
        <v>16.216666666666669</v>
      </c>
      <c r="P21" s="16">
        <f t="shared" ref="P21:P35" si="4">O21-$L$20</f>
        <v>2.7027777777777775</v>
      </c>
      <c r="Q21" s="14">
        <f t="shared" ref="Q21:R35" si="5">O21*$G$20</f>
        <v>97.300000000000011</v>
      </c>
      <c r="R21" s="21">
        <f t="shared" si="5"/>
        <v>16.216666666666665</v>
      </c>
    </row>
    <row r="22" spans="1:18" ht="21.75" thickBot="1" x14ac:dyDescent="0.3">
      <c r="D22" s="12">
        <v>1</v>
      </c>
      <c r="K22" s="20">
        <v>8</v>
      </c>
      <c r="L22" s="20">
        <v>0</v>
      </c>
      <c r="N22" s="16">
        <v>30</v>
      </c>
      <c r="O22" s="14">
        <f t="shared" si="3"/>
        <v>17.56805555555556</v>
      </c>
      <c r="P22" s="16">
        <f t="shared" si="4"/>
        <v>4.0541666666666689</v>
      </c>
      <c r="Q22" s="14">
        <f t="shared" si="5"/>
        <v>105.40833333333336</v>
      </c>
      <c r="R22" s="21">
        <f t="shared" si="5"/>
        <v>24.325000000000014</v>
      </c>
    </row>
    <row r="23" spans="1:18" ht="21.75" thickTop="1" x14ac:dyDescent="0.25">
      <c r="D23" s="1" t="s">
        <v>3</v>
      </c>
      <c r="K23" s="1" t="s">
        <v>11</v>
      </c>
      <c r="L23" s="3" t="s">
        <v>167</v>
      </c>
      <c r="N23" s="16">
        <v>40</v>
      </c>
      <c r="O23" s="14">
        <f t="shared" si="3"/>
        <v>18.919444444444448</v>
      </c>
      <c r="P23" s="16">
        <f t="shared" si="4"/>
        <v>5.4055555555555568</v>
      </c>
      <c r="Q23" s="14">
        <f t="shared" si="5"/>
        <v>113.51666666666668</v>
      </c>
      <c r="R23" s="21">
        <f t="shared" si="5"/>
        <v>32.433333333333337</v>
      </c>
    </row>
    <row r="24" spans="1:18" ht="21.75" thickBot="1" x14ac:dyDescent="0.3">
      <c r="D24" s="8">
        <v>100</v>
      </c>
      <c r="K24" s="20">
        <v>1</v>
      </c>
      <c r="L24" s="20"/>
      <c r="N24" s="16">
        <v>50</v>
      </c>
      <c r="O24" s="14">
        <f t="shared" si="3"/>
        <v>20.270833333333336</v>
      </c>
      <c r="P24" s="16">
        <f t="shared" si="4"/>
        <v>6.7569444444444446</v>
      </c>
      <c r="Q24" s="14">
        <f t="shared" si="5"/>
        <v>121.62500000000001</v>
      </c>
      <c r="R24" s="21">
        <f t="shared" si="5"/>
        <v>40.541666666666671</v>
      </c>
    </row>
    <row r="25" spans="1:18" ht="21.75" thickTop="1" x14ac:dyDescent="0.25">
      <c r="D25" s="11" t="s">
        <v>4</v>
      </c>
      <c r="K25" s="1" t="s">
        <v>12</v>
      </c>
      <c r="L25" s="3" t="s">
        <v>12</v>
      </c>
      <c r="N25" s="16">
        <v>60</v>
      </c>
      <c r="O25" s="14">
        <f t="shared" si="3"/>
        <v>21.622222222222227</v>
      </c>
      <c r="P25" s="16">
        <f t="shared" si="4"/>
        <v>8.1083333333333361</v>
      </c>
      <c r="Q25" s="14">
        <f t="shared" si="5"/>
        <v>129.73333333333335</v>
      </c>
      <c r="R25" s="21">
        <f t="shared" si="5"/>
        <v>48.65000000000002</v>
      </c>
    </row>
    <row r="26" spans="1:18" ht="21.75" thickBot="1" x14ac:dyDescent="0.3">
      <c r="D26" s="12">
        <v>3</v>
      </c>
      <c r="K26" s="20"/>
      <c r="L26" s="20">
        <v>0</v>
      </c>
      <c r="N26" s="16">
        <v>70</v>
      </c>
      <c r="O26" s="14">
        <f t="shared" si="3"/>
        <v>22.973611111111115</v>
      </c>
      <c r="P26" s="16">
        <f t="shared" si="4"/>
        <v>9.4597222222222239</v>
      </c>
      <c r="Q26" s="14">
        <f t="shared" si="5"/>
        <v>137.8416666666667</v>
      </c>
      <c r="R26" s="21">
        <f t="shared" si="5"/>
        <v>56.75833333333334</v>
      </c>
    </row>
    <row r="27" spans="1:18" ht="21.75" thickTop="1" x14ac:dyDescent="0.25">
      <c r="K27" s="1" t="s">
        <v>13</v>
      </c>
      <c r="L27" s="63" t="s">
        <v>13</v>
      </c>
      <c r="N27" s="16">
        <v>80</v>
      </c>
      <c r="O27" s="14">
        <f t="shared" si="3"/>
        <v>24.325000000000003</v>
      </c>
      <c r="P27" s="16">
        <f t="shared" si="4"/>
        <v>10.811111111111112</v>
      </c>
      <c r="Q27" s="14">
        <f t="shared" si="5"/>
        <v>145.95000000000002</v>
      </c>
      <c r="R27" s="21">
        <f t="shared" si="5"/>
        <v>64.866666666666674</v>
      </c>
    </row>
    <row r="28" spans="1:18" ht="27" thickBot="1" x14ac:dyDescent="0.3">
      <c r="K28" s="2">
        <f>K20+K22+K24+K26</f>
        <v>81.083333333333343</v>
      </c>
      <c r="L28" s="64">
        <f>L20+L22+L24+L26</f>
        <v>13.513888888888891</v>
      </c>
      <c r="N28" s="16">
        <v>90</v>
      </c>
      <c r="O28" s="14">
        <f t="shared" si="3"/>
        <v>25.676388888888891</v>
      </c>
      <c r="P28" s="16">
        <f t="shared" si="4"/>
        <v>12.1625</v>
      </c>
      <c r="Q28" s="14">
        <f t="shared" si="5"/>
        <v>154.05833333333334</v>
      </c>
      <c r="R28" s="21">
        <f t="shared" si="5"/>
        <v>72.974999999999994</v>
      </c>
    </row>
    <row r="29" spans="1:18" ht="21.75" thickTop="1" x14ac:dyDescent="0.25">
      <c r="N29" s="16">
        <v>100</v>
      </c>
      <c r="O29" s="14">
        <f t="shared" si="3"/>
        <v>27.027777777777782</v>
      </c>
      <c r="P29" s="16">
        <f t="shared" si="4"/>
        <v>13.513888888888891</v>
      </c>
      <c r="Q29" s="14">
        <f t="shared" si="5"/>
        <v>162.16666666666669</v>
      </c>
      <c r="R29" s="21">
        <f t="shared" si="5"/>
        <v>81.083333333333343</v>
      </c>
    </row>
    <row r="30" spans="1:18" ht="21" x14ac:dyDescent="0.25">
      <c r="N30" s="16">
        <v>110</v>
      </c>
      <c r="O30" s="14">
        <f t="shared" si="3"/>
        <v>28.379166666666674</v>
      </c>
      <c r="P30" s="16">
        <f t="shared" si="4"/>
        <v>14.865277777777782</v>
      </c>
      <c r="Q30" s="14">
        <f t="shared" si="5"/>
        <v>170.27500000000003</v>
      </c>
      <c r="R30" s="21">
        <f t="shared" si="5"/>
        <v>89.191666666666691</v>
      </c>
    </row>
    <row r="31" spans="1:18" ht="21" x14ac:dyDescent="0.25">
      <c r="N31" s="16">
        <v>120</v>
      </c>
      <c r="O31" s="14">
        <f t="shared" si="3"/>
        <v>29.730555555555561</v>
      </c>
      <c r="P31" s="16">
        <f t="shared" si="4"/>
        <v>16.216666666666669</v>
      </c>
      <c r="Q31" s="14">
        <f t="shared" si="5"/>
        <v>178.38333333333338</v>
      </c>
      <c r="R31" s="21">
        <f t="shared" si="5"/>
        <v>97.300000000000011</v>
      </c>
    </row>
    <row r="32" spans="1:18" ht="21" x14ac:dyDescent="0.25">
      <c r="N32" s="16">
        <v>130</v>
      </c>
      <c r="O32" s="14">
        <f t="shared" si="3"/>
        <v>31.081944444444446</v>
      </c>
      <c r="P32" s="16">
        <f t="shared" si="4"/>
        <v>17.568055555555553</v>
      </c>
      <c r="Q32" s="14">
        <f t="shared" si="5"/>
        <v>186.49166666666667</v>
      </c>
      <c r="R32" s="21">
        <f t="shared" si="5"/>
        <v>105.40833333333332</v>
      </c>
    </row>
    <row r="33" spans="1:18" ht="21" x14ac:dyDescent="0.25">
      <c r="N33" s="16">
        <v>140</v>
      </c>
      <c r="O33" s="14">
        <f t="shared" si="3"/>
        <v>32.433333333333337</v>
      </c>
      <c r="P33" s="16">
        <f t="shared" si="4"/>
        <v>18.919444444444444</v>
      </c>
      <c r="Q33" s="14">
        <f t="shared" si="5"/>
        <v>194.60000000000002</v>
      </c>
      <c r="R33" s="21">
        <f t="shared" si="5"/>
        <v>113.51666666666667</v>
      </c>
    </row>
    <row r="34" spans="1:18" ht="21" x14ac:dyDescent="0.25">
      <c r="N34" s="16">
        <v>150</v>
      </c>
      <c r="O34" s="14">
        <f t="shared" si="3"/>
        <v>33.784722222222229</v>
      </c>
      <c r="P34" s="16">
        <f t="shared" si="4"/>
        <v>20.270833333333336</v>
      </c>
      <c r="Q34" s="14">
        <f t="shared" si="5"/>
        <v>202.70833333333337</v>
      </c>
      <c r="R34" s="21">
        <f t="shared" si="5"/>
        <v>121.62500000000001</v>
      </c>
    </row>
    <row r="35" spans="1:18" ht="21" x14ac:dyDescent="0.25">
      <c r="N35" s="16">
        <v>200</v>
      </c>
      <c r="O35" s="14">
        <f t="shared" si="3"/>
        <v>40.541666666666671</v>
      </c>
      <c r="P35" s="16">
        <f t="shared" si="4"/>
        <v>27.027777777777779</v>
      </c>
      <c r="Q35" s="14">
        <f t="shared" si="5"/>
        <v>243.25000000000003</v>
      </c>
      <c r="R35" s="21">
        <f t="shared" si="5"/>
        <v>162.16666666666669</v>
      </c>
    </row>
    <row r="36" spans="1:18" ht="16.5" thickBot="1" x14ac:dyDescent="0.3"/>
    <row r="37" spans="1:18" ht="51.75" thickTop="1" x14ac:dyDescent="0.25">
      <c r="A37" s="96" t="s">
        <v>204</v>
      </c>
      <c r="B37" s="96" t="s">
        <v>205</v>
      </c>
      <c r="D37" s="1" t="s">
        <v>0</v>
      </c>
      <c r="E37" s="1" t="s">
        <v>8</v>
      </c>
      <c r="F37" s="1" t="s">
        <v>2</v>
      </c>
      <c r="G37" s="1" t="s">
        <v>15</v>
      </c>
      <c r="H37" s="1" t="s">
        <v>5</v>
      </c>
      <c r="I37" s="1" t="s">
        <v>6</v>
      </c>
      <c r="J37" s="1" t="s">
        <v>7</v>
      </c>
      <c r="K37" s="1" t="s">
        <v>9</v>
      </c>
      <c r="L37" s="3" t="s">
        <v>14</v>
      </c>
      <c r="N37" s="13" t="s">
        <v>16</v>
      </c>
      <c r="O37" s="13" t="s">
        <v>17</v>
      </c>
      <c r="P37" s="13" t="s">
        <v>18</v>
      </c>
      <c r="Q37" s="13" t="s">
        <v>27</v>
      </c>
      <c r="R37" s="13" t="s">
        <v>26</v>
      </c>
    </row>
    <row r="38" spans="1:18" ht="21.75" thickBot="1" x14ac:dyDescent="0.3">
      <c r="D38" s="8">
        <v>0.3</v>
      </c>
      <c r="E38" s="10">
        <f>D42/D44</f>
        <v>33.333333333333336</v>
      </c>
      <c r="F38" s="9">
        <f>E38*D40</f>
        <v>33.333333333333336</v>
      </c>
      <c r="G38" s="8">
        <v>6</v>
      </c>
      <c r="H38" s="7">
        <f>20+11</f>
        <v>31</v>
      </c>
      <c r="I38" s="6">
        <v>1.25</v>
      </c>
      <c r="J38" s="5">
        <f>H38*I38</f>
        <v>38.75</v>
      </c>
      <c r="K38" s="2">
        <f>F38+J38</f>
        <v>72.083333333333343</v>
      </c>
      <c r="L38" s="4">
        <f>K46/G38</f>
        <v>13.513888888888891</v>
      </c>
      <c r="N38" s="16">
        <v>10</v>
      </c>
      <c r="O38" s="14">
        <f>($L$38)*((N38+100)/100)</f>
        <v>14.865277777777781</v>
      </c>
      <c r="P38" s="16">
        <f>O38-$L$38</f>
        <v>1.3513888888888896</v>
      </c>
      <c r="Q38" s="14">
        <f>O38*$G$38</f>
        <v>89.191666666666691</v>
      </c>
      <c r="R38" s="21">
        <f>P38*$G$38</f>
        <v>8.1083333333333378</v>
      </c>
    </row>
    <row r="39" spans="1:18" ht="21.75" thickTop="1" x14ac:dyDescent="0.25">
      <c r="D39" s="11" t="s">
        <v>1</v>
      </c>
      <c r="K39" s="1" t="s">
        <v>10</v>
      </c>
      <c r="L39" s="3" t="s">
        <v>166</v>
      </c>
      <c r="N39" s="16">
        <v>20</v>
      </c>
      <c r="O39" s="14">
        <f t="shared" ref="O39:O53" si="6">($L$38)*((N39+100)/100)</f>
        <v>16.216666666666669</v>
      </c>
      <c r="P39" s="16">
        <f t="shared" ref="P39:P53" si="7">O39-$L$38</f>
        <v>2.7027777777777775</v>
      </c>
      <c r="Q39" s="14">
        <f t="shared" ref="Q39:R53" si="8">O39*$G$38</f>
        <v>97.300000000000011</v>
      </c>
      <c r="R39" s="21">
        <f t="shared" si="8"/>
        <v>16.216666666666665</v>
      </c>
    </row>
    <row r="40" spans="1:18" ht="21.75" thickBot="1" x14ac:dyDescent="0.3">
      <c r="D40" s="12">
        <v>1</v>
      </c>
      <c r="K40" s="20">
        <v>8</v>
      </c>
      <c r="L40" s="20">
        <v>0</v>
      </c>
      <c r="N40" s="16">
        <v>30</v>
      </c>
      <c r="O40" s="14">
        <f t="shared" si="6"/>
        <v>17.56805555555556</v>
      </c>
      <c r="P40" s="16">
        <f t="shared" si="7"/>
        <v>4.0541666666666689</v>
      </c>
      <c r="Q40" s="14">
        <f t="shared" si="8"/>
        <v>105.40833333333336</v>
      </c>
      <c r="R40" s="21">
        <f t="shared" si="8"/>
        <v>24.325000000000014</v>
      </c>
    </row>
    <row r="41" spans="1:18" ht="21.75" thickTop="1" x14ac:dyDescent="0.25">
      <c r="D41" s="1" t="s">
        <v>3</v>
      </c>
      <c r="K41" s="1" t="s">
        <v>11</v>
      </c>
      <c r="L41" s="3" t="s">
        <v>167</v>
      </c>
      <c r="N41" s="16">
        <v>40</v>
      </c>
      <c r="O41" s="14">
        <f t="shared" si="6"/>
        <v>18.919444444444448</v>
      </c>
      <c r="P41" s="16">
        <f t="shared" si="7"/>
        <v>5.4055555555555568</v>
      </c>
      <c r="Q41" s="14">
        <f t="shared" si="8"/>
        <v>113.51666666666668</v>
      </c>
      <c r="R41" s="21">
        <f t="shared" si="8"/>
        <v>32.433333333333337</v>
      </c>
    </row>
    <row r="42" spans="1:18" ht="21.75" thickBot="1" x14ac:dyDescent="0.3">
      <c r="D42" s="8">
        <v>100</v>
      </c>
      <c r="K42" s="20">
        <v>1</v>
      </c>
      <c r="L42" s="20"/>
      <c r="N42" s="16">
        <v>50</v>
      </c>
      <c r="O42" s="14">
        <f t="shared" si="6"/>
        <v>20.270833333333336</v>
      </c>
      <c r="P42" s="16">
        <f t="shared" si="7"/>
        <v>6.7569444444444446</v>
      </c>
      <c r="Q42" s="14">
        <f t="shared" si="8"/>
        <v>121.62500000000001</v>
      </c>
      <c r="R42" s="21">
        <f t="shared" si="8"/>
        <v>40.541666666666671</v>
      </c>
    </row>
    <row r="43" spans="1:18" ht="21.75" thickTop="1" x14ac:dyDescent="0.25">
      <c r="D43" s="11" t="s">
        <v>4</v>
      </c>
      <c r="K43" s="1" t="s">
        <v>12</v>
      </c>
      <c r="L43" s="3" t="s">
        <v>12</v>
      </c>
      <c r="N43" s="16">
        <v>60</v>
      </c>
      <c r="O43" s="14">
        <f t="shared" si="6"/>
        <v>21.622222222222227</v>
      </c>
      <c r="P43" s="16">
        <f t="shared" si="7"/>
        <v>8.1083333333333361</v>
      </c>
      <c r="Q43" s="14">
        <f t="shared" si="8"/>
        <v>129.73333333333335</v>
      </c>
      <c r="R43" s="21">
        <f t="shared" si="8"/>
        <v>48.65000000000002</v>
      </c>
    </row>
    <row r="44" spans="1:18" ht="21.75" thickBot="1" x14ac:dyDescent="0.3">
      <c r="D44" s="12">
        <v>3</v>
      </c>
      <c r="K44" s="20"/>
      <c r="L44" s="20">
        <v>0</v>
      </c>
      <c r="N44" s="16">
        <v>70</v>
      </c>
      <c r="O44" s="14">
        <f t="shared" si="6"/>
        <v>22.973611111111115</v>
      </c>
      <c r="P44" s="16">
        <f t="shared" si="7"/>
        <v>9.4597222222222239</v>
      </c>
      <c r="Q44" s="14">
        <f t="shared" si="8"/>
        <v>137.8416666666667</v>
      </c>
      <c r="R44" s="21">
        <f t="shared" si="8"/>
        <v>56.75833333333334</v>
      </c>
    </row>
    <row r="45" spans="1:18" ht="21.75" thickTop="1" x14ac:dyDescent="0.25">
      <c r="K45" s="1" t="s">
        <v>13</v>
      </c>
      <c r="L45" s="63" t="s">
        <v>13</v>
      </c>
      <c r="N45" s="16">
        <v>80</v>
      </c>
      <c r="O45" s="14">
        <f t="shared" si="6"/>
        <v>24.325000000000003</v>
      </c>
      <c r="P45" s="16">
        <f t="shared" si="7"/>
        <v>10.811111111111112</v>
      </c>
      <c r="Q45" s="14">
        <f t="shared" si="8"/>
        <v>145.95000000000002</v>
      </c>
      <c r="R45" s="21">
        <f t="shared" si="8"/>
        <v>64.866666666666674</v>
      </c>
    </row>
    <row r="46" spans="1:18" ht="27" thickBot="1" x14ac:dyDescent="0.3">
      <c r="K46" s="2">
        <f>K38+K40+K42+K44</f>
        <v>81.083333333333343</v>
      </c>
      <c r="L46" s="64">
        <f>L38+L40+L42+L44</f>
        <v>13.513888888888891</v>
      </c>
      <c r="N46" s="16">
        <v>90</v>
      </c>
      <c r="O46" s="14">
        <f t="shared" si="6"/>
        <v>25.676388888888891</v>
      </c>
      <c r="P46" s="16">
        <f t="shared" si="7"/>
        <v>12.1625</v>
      </c>
      <c r="Q46" s="14">
        <f t="shared" si="8"/>
        <v>154.05833333333334</v>
      </c>
      <c r="R46" s="21">
        <f t="shared" si="8"/>
        <v>72.974999999999994</v>
      </c>
    </row>
    <row r="47" spans="1:18" ht="21.75" thickTop="1" x14ac:dyDescent="0.25">
      <c r="N47" s="16">
        <v>100</v>
      </c>
      <c r="O47" s="14">
        <f t="shared" si="6"/>
        <v>27.027777777777782</v>
      </c>
      <c r="P47" s="16">
        <f t="shared" si="7"/>
        <v>13.513888888888891</v>
      </c>
      <c r="Q47" s="14">
        <f t="shared" si="8"/>
        <v>162.16666666666669</v>
      </c>
      <c r="R47" s="21">
        <f t="shared" si="8"/>
        <v>81.083333333333343</v>
      </c>
    </row>
    <row r="48" spans="1:18" ht="21" x14ac:dyDescent="0.25">
      <c r="N48" s="16">
        <v>110</v>
      </c>
      <c r="O48" s="14">
        <f t="shared" si="6"/>
        <v>28.379166666666674</v>
      </c>
      <c r="P48" s="16">
        <f t="shared" si="7"/>
        <v>14.865277777777782</v>
      </c>
      <c r="Q48" s="14">
        <f t="shared" si="8"/>
        <v>170.27500000000003</v>
      </c>
      <c r="R48" s="21">
        <f t="shared" si="8"/>
        <v>89.191666666666691</v>
      </c>
    </row>
    <row r="49" spans="1:18" ht="21" x14ac:dyDescent="0.25">
      <c r="N49" s="16">
        <v>120</v>
      </c>
      <c r="O49" s="14">
        <f t="shared" si="6"/>
        <v>29.730555555555561</v>
      </c>
      <c r="P49" s="16">
        <f t="shared" si="7"/>
        <v>16.216666666666669</v>
      </c>
      <c r="Q49" s="14">
        <f t="shared" si="8"/>
        <v>178.38333333333338</v>
      </c>
      <c r="R49" s="21">
        <f t="shared" si="8"/>
        <v>97.300000000000011</v>
      </c>
    </row>
    <row r="50" spans="1:18" ht="21" x14ac:dyDescent="0.25">
      <c r="N50" s="16">
        <v>130</v>
      </c>
      <c r="O50" s="14">
        <f t="shared" si="6"/>
        <v>31.081944444444446</v>
      </c>
      <c r="P50" s="16">
        <f t="shared" si="7"/>
        <v>17.568055555555553</v>
      </c>
      <c r="Q50" s="14">
        <f t="shared" si="8"/>
        <v>186.49166666666667</v>
      </c>
      <c r="R50" s="21">
        <f t="shared" si="8"/>
        <v>105.40833333333332</v>
      </c>
    </row>
    <row r="51" spans="1:18" ht="21" x14ac:dyDescent="0.25">
      <c r="N51" s="16">
        <v>140</v>
      </c>
      <c r="O51" s="14">
        <f t="shared" si="6"/>
        <v>32.433333333333337</v>
      </c>
      <c r="P51" s="16">
        <f t="shared" si="7"/>
        <v>18.919444444444444</v>
      </c>
      <c r="Q51" s="14">
        <f t="shared" si="8"/>
        <v>194.60000000000002</v>
      </c>
      <c r="R51" s="21">
        <f t="shared" si="8"/>
        <v>113.51666666666667</v>
      </c>
    </row>
    <row r="52" spans="1:18" ht="21" x14ac:dyDescent="0.25">
      <c r="N52" s="16">
        <v>150</v>
      </c>
      <c r="O52" s="14">
        <f t="shared" si="6"/>
        <v>33.784722222222229</v>
      </c>
      <c r="P52" s="16">
        <f t="shared" si="7"/>
        <v>20.270833333333336</v>
      </c>
      <c r="Q52" s="14">
        <f t="shared" si="8"/>
        <v>202.70833333333337</v>
      </c>
      <c r="R52" s="21">
        <f t="shared" si="8"/>
        <v>121.62500000000001</v>
      </c>
    </row>
    <row r="53" spans="1:18" ht="21" x14ac:dyDescent="0.25">
      <c r="N53" s="16">
        <v>200</v>
      </c>
      <c r="O53" s="14">
        <f t="shared" si="6"/>
        <v>40.541666666666671</v>
      </c>
      <c r="P53" s="16">
        <f t="shared" si="7"/>
        <v>27.027777777777779</v>
      </c>
      <c r="Q53" s="14">
        <f t="shared" si="8"/>
        <v>243.25000000000003</v>
      </c>
      <c r="R53" s="21">
        <f t="shared" si="8"/>
        <v>162.16666666666669</v>
      </c>
    </row>
    <row r="54" spans="1:18" ht="16.5" thickBot="1" x14ac:dyDescent="0.3"/>
    <row r="55" spans="1:18" ht="51.75" thickTop="1" x14ac:dyDescent="0.25">
      <c r="A55" s="96" t="s">
        <v>204</v>
      </c>
      <c r="B55" s="96" t="s">
        <v>206</v>
      </c>
      <c r="D55" s="1" t="s">
        <v>0</v>
      </c>
      <c r="E55" s="1" t="s">
        <v>8</v>
      </c>
      <c r="F55" s="1" t="s">
        <v>2</v>
      </c>
      <c r="G55" s="1" t="s">
        <v>15</v>
      </c>
      <c r="H55" s="1" t="s">
        <v>5</v>
      </c>
      <c r="I55" s="1" t="s">
        <v>6</v>
      </c>
      <c r="J55" s="1" t="s">
        <v>7</v>
      </c>
      <c r="K55" s="1" t="s">
        <v>9</v>
      </c>
      <c r="L55" s="3" t="s">
        <v>14</v>
      </c>
      <c r="N55" s="13" t="s">
        <v>16</v>
      </c>
      <c r="O55" s="13" t="s">
        <v>17</v>
      </c>
      <c r="P55" s="13" t="s">
        <v>18</v>
      </c>
      <c r="Q55" s="13" t="s">
        <v>27</v>
      </c>
      <c r="R55" s="13" t="s">
        <v>26</v>
      </c>
    </row>
    <row r="56" spans="1:18" ht="21.75" thickBot="1" x14ac:dyDescent="0.3">
      <c r="D56" s="8">
        <v>0.3</v>
      </c>
      <c r="E56" s="10">
        <f>D60/D62</f>
        <v>28.333333333333332</v>
      </c>
      <c r="F56" s="9">
        <f>E56*D58</f>
        <v>28.333333333333332</v>
      </c>
      <c r="G56" s="8">
        <v>2</v>
      </c>
      <c r="H56" s="7">
        <v>20</v>
      </c>
      <c r="I56" s="6">
        <v>1</v>
      </c>
      <c r="J56" s="5">
        <f>H56*I56</f>
        <v>20</v>
      </c>
      <c r="K56" s="2">
        <f>F56+J56</f>
        <v>48.333333333333329</v>
      </c>
      <c r="L56" s="4">
        <f>K64/G56</f>
        <v>24.166666666666664</v>
      </c>
      <c r="N56" s="16">
        <v>10</v>
      </c>
      <c r="O56" s="14">
        <f>($L$56)*((N56+100)/100)</f>
        <v>26.583333333333332</v>
      </c>
      <c r="P56" s="16">
        <f>O56-$L$56</f>
        <v>2.4166666666666679</v>
      </c>
      <c r="Q56" s="14">
        <f>O56*$G$56</f>
        <v>53.166666666666664</v>
      </c>
      <c r="R56" s="21">
        <f>P56*$G$56</f>
        <v>4.8333333333333357</v>
      </c>
    </row>
    <row r="57" spans="1:18" ht="21.75" thickTop="1" x14ac:dyDescent="0.25">
      <c r="D57" s="11" t="s">
        <v>1</v>
      </c>
      <c r="K57" s="1" t="s">
        <v>10</v>
      </c>
      <c r="L57" s="3" t="s">
        <v>166</v>
      </c>
      <c r="N57" s="16">
        <v>20</v>
      </c>
      <c r="O57" s="14">
        <f t="shared" ref="O57:O71" si="9">($L$56)*((N57+100)/100)</f>
        <v>28.999999999999996</v>
      </c>
      <c r="P57" s="16">
        <f t="shared" ref="P57:P71" si="10">O57-$L$56</f>
        <v>4.8333333333333321</v>
      </c>
      <c r="Q57" s="14">
        <f t="shared" ref="Q57:R71" si="11">O57*$G$56</f>
        <v>57.999999999999993</v>
      </c>
      <c r="R57" s="21">
        <f t="shared" si="11"/>
        <v>9.6666666666666643</v>
      </c>
    </row>
    <row r="58" spans="1:18" ht="21.75" thickBot="1" x14ac:dyDescent="0.3">
      <c r="D58" s="12">
        <v>1</v>
      </c>
      <c r="K58" s="20">
        <v>0</v>
      </c>
      <c r="L58" s="20">
        <v>1</v>
      </c>
      <c r="N58" s="16">
        <v>30</v>
      </c>
      <c r="O58" s="14">
        <f t="shared" si="9"/>
        <v>31.416666666666664</v>
      </c>
      <c r="P58" s="16">
        <f t="shared" si="10"/>
        <v>7.25</v>
      </c>
      <c r="Q58" s="14">
        <f t="shared" si="11"/>
        <v>62.833333333333329</v>
      </c>
      <c r="R58" s="21">
        <f t="shared" si="11"/>
        <v>14.5</v>
      </c>
    </row>
    <row r="59" spans="1:18" ht="21.75" thickTop="1" x14ac:dyDescent="0.25">
      <c r="D59" s="1" t="s">
        <v>3</v>
      </c>
      <c r="K59" s="1" t="s">
        <v>11</v>
      </c>
      <c r="L59" s="3" t="s">
        <v>167</v>
      </c>
      <c r="N59" s="16">
        <v>40</v>
      </c>
      <c r="O59" s="14">
        <f t="shared" si="9"/>
        <v>33.833333333333329</v>
      </c>
      <c r="P59" s="16">
        <f t="shared" si="10"/>
        <v>9.6666666666666643</v>
      </c>
      <c r="Q59" s="14">
        <f t="shared" si="11"/>
        <v>67.666666666666657</v>
      </c>
      <c r="R59" s="21">
        <f t="shared" si="11"/>
        <v>19.333333333333329</v>
      </c>
    </row>
    <row r="60" spans="1:18" ht="21.75" thickBot="1" x14ac:dyDescent="0.3">
      <c r="D60" s="8">
        <v>85</v>
      </c>
      <c r="K60" s="20">
        <v>0</v>
      </c>
      <c r="L60" s="20"/>
      <c r="N60" s="16">
        <v>50</v>
      </c>
      <c r="O60" s="14">
        <f t="shared" si="9"/>
        <v>36.25</v>
      </c>
      <c r="P60" s="16">
        <f t="shared" si="10"/>
        <v>12.083333333333336</v>
      </c>
      <c r="Q60" s="14">
        <f t="shared" si="11"/>
        <v>72.5</v>
      </c>
      <c r="R60" s="21">
        <f t="shared" si="11"/>
        <v>24.166666666666671</v>
      </c>
    </row>
    <row r="61" spans="1:18" ht="21.75" thickTop="1" x14ac:dyDescent="0.25">
      <c r="D61" s="11" t="s">
        <v>4</v>
      </c>
      <c r="K61" s="1" t="s">
        <v>12</v>
      </c>
      <c r="L61" s="3" t="s">
        <v>12</v>
      </c>
      <c r="N61" s="16">
        <v>60</v>
      </c>
      <c r="O61" s="14">
        <f t="shared" si="9"/>
        <v>38.666666666666664</v>
      </c>
      <c r="P61" s="16">
        <f t="shared" si="10"/>
        <v>14.5</v>
      </c>
      <c r="Q61" s="14">
        <f t="shared" si="11"/>
        <v>77.333333333333329</v>
      </c>
      <c r="R61" s="21">
        <f t="shared" si="11"/>
        <v>29</v>
      </c>
    </row>
    <row r="62" spans="1:18" ht="21.75" thickBot="1" x14ac:dyDescent="0.3">
      <c r="D62" s="12">
        <v>3</v>
      </c>
      <c r="K62" s="20"/>
      <c r="L62" s="20">
        <v>1</v>
      </c>
      <c r="N62" s="16">
        <v>70</v>
      </c>
      <c r="O62" s="14">
        <f t="shared" si="9"/>
        <v>41.083333333333329</v>
      </c>
      <c r="P62" s="16">
        <f t="shared" si="10"/>
        <v>16.916666666666664</v>
      </c>
      <c r="Q62" s="14">
        <f t="shared" si="11"/>
        <v>82.166666666666657</v>
      </c>
      <c r="R62" s="21">
        <f t="shared" si="11"/>
        <v>33.833333333333329</v>
      </c>
    </row>
    <row r="63" spans="1:18" ht="21.75" thickTop="1" x14ac:dyDescent="0.25">
      <c r="K63" s="1" t="s">
        <v>13</v>
      </c>
      <c r="L63" s="63" t="s">
        <v>13</v>
      </c>
      <c r="N63" s="16">
        <v>80</v>
      </c>
      <c r="O63" s="14">
        <f t="shared" si="9"/>
        <v>43.5</v>
      </c>
      <c r="P63" s="16">
        <f t="shared" si="10"/>
        <v>19.333333333333336</v>
      </c>
      <c r="Q63" s="14">
        <f t="shared" si="11"/>
        <v>87</v>
      </c>
      <c r="R63" s="21">
        <f t="shared" si="11"/>
        <v>38.666666666666671</v>
      </c>
    </row>
    <row r="64" spans="1:18" ht="27" thickBot="1" x14ac:dyDescent="0.3">
      <c r="K64" s="2">
        <f>K56+K58+K60+K62</f>
        <v>48.333333333333329</v>
      </c>
      <c r="L64" s="64">
        <f>L56+L58+L60+L62</f>
        <v>26.166666666666664</v>
      </c>
      <c r="N64" s="16">
        <v>90</v>
      </c>
      <c r="O64" s="14">
        <f t="shared" si="9"/>
        <v>45.916666666666657</v>
      </c>
      <c r="P64" s="16">
        <f t="shared" si="10"/>
        <v>21.749999999999993</v>
      </c>
      <c r="Q64" s="14">
        <f t="shared" si="11"/>
        <v>91.833333333333314</v>
      </c>
      <c r="R64" s="21">
        <f t="shared" si="11"/>
        <v>43.499999999999986</v>
      </c>
    </row>
    <row r="65" spans="14:18" ht="21.75" thickTop="1" x14ac:dyDescent="0.25">
      <c r="N65" s="16">
        <v>100</v>
      </c>
      <c r="O65" s="14">
        <f t="shared" si="9"/>
        <v>48.333333333333329</v>
      </c>
      <c r="P65" s="16">
        <f t="shared" si="10"/>
        <v>24.166666666666664</v>
      </c>
      <c r="Q65" s="14">
        <f t="shared" si="11"/>
        <v>96.666666666666657</v>
      </c>
      <c r="R65" s="21">
        <f t="shared" si="11"/>
        <v>48.333333333333329</v>
      </c>
    </row>
    <row r="66" spans="14:18" ht="21" x14ac:dyDescent="0.25">
      <c r="N66" s="16">
        <v>110</v>
      </c>
      <c r="O66" s="14">
        <f t="shared" si="9"/>
        <v>50.75</v>
      </c>
      <c r="P66" s="16">
        <f t="shared" si="10"/>
        <v>26.583333333333336</v>
      </c>
      <c r="Q66" s="14">
        <f t="shared" si="11"/>
        <v>101.5</v>
      </c>
      <c r="R66" s="21">
        <f t="shared" si="11"/>
        <v>53.166666666666671</v>
      </c>
    </row>
    <row r="67" spans="14:18" ht="21" x14ac:dyDescent="0.25">
      <c r="N67" s="16">
        <v>120</v>
      </c>
      <c r="O67" s="14">
        <f t="shared" si="9"/>
        <v>53.166666666666664</v>
      </c>
      <c r="P67" s="16">
        <f t="shared" si="10"/>
        <v>29</v>
      </c>
      <c r="Q67" s="14">
        <f t="shared" si="11"/>
        <v>106.33333333333333</v>
      </c>
      <c r="R67" s="21">
        <f t="shared" si="11"/>
        <v>58</v>
      </c>
    </row>
    <row r="68" spans="14:18" ht="21" x14ac:dyDescent="0.25">
      <c r="N68" s="16">
        <v>130</v>
      </c>
      <c r="O68" s="14">
        <f t="shared" si="9"/>
        <v>55.583333333333321</v>
      </c>
      <c r="P68" s="16">
        <f t="shared" si="10"/>
        <v>31.416666666666657</v>
      </c>
      <c r="Q68" s="14">
        <f t="shared" si="11"/>
        <v>111.16666666666664</v>
      </c>
      <c r="R68" s="21">
        <f t="shared" si="11"/>
        <v>62.833333333333314</v>
      </c>
    </row>
    <row r="69" spans="14:18" ht="21" x14ac:dyDescent="0.25">
      <c r="N69" s="16">
        <v>140</v>
      </c>
      <c r="O69" s="14">
        <f t="shared" si="9"/>
        <v>57.999999999999993</v>
      </c>
      <c r="P69" s="16">
        <f t="shared" si="10"/>
        <v>33.833333333333329</v>
      </c>
      <c r="Q69" s="14">
        <f t="shared" si="11"/>
        <v>115.99999999999999</v>
      </c>
      <c r="R69" s="21">
        <f t="shared" si="11"/>
        <v>67.666666666666657</v>
      </c>
    </row>
    <row r="70" spans="14:18" ht="21" x14ac:dyDescent="0.25">
      <c r="N70" s="16">
        <v>150</v>
      </c>
      <c r="O70" s="14">
        <f t="shared" si="9"/>
        <v>60.416666666666657</v>
      </c>
      <c r="P70" s="16">
        <f t="shared" si="10"/>
        <v>36.249999999999993</v>
      </c>
      <c r="Q70" s="14">
        <f t="shared" si="11"/>
        <v>120.83333333333331</v>
      </c>
      <c r="R70" s="21">
        <f t="shared" si="11"/>
        <v>72.499999999999986</v>
      </c>
    </row>
    <row r="71" spans="14:18" ht="21" x14ac:dyDescent="0.25">
      <c r="N71" s="16">
        <v>200</v>
      </c>
      <c r="O71" s="14">
        <f t="shared" si="9"/>
        <v>72.5</v>
      </c>
      <c r="P71" s="16">
        <f t="shared" si="10"/>
        <v>48.333333333333336</v>
      </c>
      <c r="Q71" s="14">
        <f t="shared" si="11"/>
        <v>145</v>
      </c>
      <c r="R71" s="21">
        <f t="shared" si="11"/>
        <v>96.666666666666671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zoomScale="85" zoomScaleNormal="85" workbookViewId="0">
      <selection activeCell="L3" sqref="L3:L10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156</v>
      </c>
      <c r="B1" s="15" t="s">
        <v>157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25</v>
      </c>
      <c r="F2" s="9">
        <f>E2*D4</f>
        <v>25</v>
      </c>
      <c r="G2" s="8">
        <v>3</v>
      </c>
      <c r="H2" s="7">
        <v>32</v>
      </c>
      <c r="I2" s="6">
        <v>1.25</v>
      </c>
      <c r="J2" s="5">
        <f>H2*I2</f>
        <v>40</v>
      </c>
      <c r="K2" s="2">
        <f>F2+J2</f>
        <v>65</v>
      </c>
      <c r="L2" s="4">
        <f>K10/G2</f>
        <v>23.333333333333332</v>
      </c>
      <c r="N2" s="16">
        <v>10</v>
      </c>
      <c r="O2" s="14">
        <f>($L$2)*((N2+100)/100)</f>
        <v>25.666666666666668</v>
      </c>
      <c r="P2" s="16">
        <f>O2-$L$2</f>
        <v>2.3333333333333357</v>
      </c>
      <c r="Q2" s="14">
        <f>O2*$G$2</f>
        <v>77</v>
      </c>
      <c r="R2" s="21">
        <f>P2*$G$2</f>
        <v>7.0000000000000071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27.999999999999996</v>
      </c>
      <c r="P3" s="16">
        <f t="shared" ref="P3:P17" si="1">O3-$L$2</f>
        <v>4.6666666666666643</v>
      </c>
      <c r="Q3" s="14">
        <f t="shared" ref="Q3:R17" si="2">O3*$G$2</f>
        <v>83.999999999999986</v>
      </c>
      <c r="R3" s="21">
        <f t="shared" si="2"/>
        <v>13.999999999999993</v>
      </c>
    </row>
    <row r="4" spans="1:19" ht="21.75" thickBot="1" x14ac:dyDescent="0.3">
      <c r="D4" s="12">
        <v>1</v>
      </c>
      <c r="K4" s="20">
        <v>2</v>
      </c>
      <c r="L4" s="20">
        <v>0</v>
      </c>
      <c r="N4" s="16">
        <v>30</v>
      </c>
      <c r="O4" s="14">
        <f t="shared" si="0"/>
        <v>30.333333333333332</v>
      </c>
      <c r="P4" s="16">
        <f t="shared" si="1"/>
        <v>7</v>
      </c>
      <c r="Q4" s="14">
        <f t="shared" si="2"/>
        <v>91</v>
      </c>
      <c r="R4" s="21">
        <f t="shared" si="2"/>
        <v>21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32.666666666666664</v>
      </c>
      <c r="P5" s="16">
        <f t="shared" si="1"/>
        <v>9.3333333333333321</v>
      </c>
      <c r="Q5" s="14">
        <f t="shared" si="2"/>
        <v>98</v>
      </c>
      <c r="R5" s="21">
        <f t="shared" si="2"/>
        <v>27.999999999999996</v>
      </c>
    </row>
    <row r="6" spans="1:19" ht="21.75" thickBot="1" x14ac:dyDescent="0.3">
      <c r="D6" s="8">
        <v>75</v>
      </c>
      <c r="K6" s="20">
        <v>3</v>
      </c>
      <c r="L6" s="20"/>
      <c r="N6" s="16">
        <v>50</v>
      </c>
      <c r="O6" s="14">
        <f t="shared" si="0"/>
        <v>35</v>
      </c>
      <c r="P6" s="16">
        <f t="shared" si="1"/>
        <v>11.666666666666668</v>
      </c>
      <c r="Q6" s="14">
        <f t="shared" si="2"/>
        <v>105</v>
      </c>
      <c r="R6" s="21">
        <f t="shared" si="2"/>
        <v>35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37.333333333333336</v>
      </c>
      <c r="P7" s="16">
        <f t="shared" si="1"/>
        <v>14.000000000000004</v>
      </c>
      <c r="Q7" s="14">
        <f t="shared" si="2"/>
        <v>112</v>
      </c>
      <c r="R7" s="21">
        <f t="shared" si="2"/>
        <v>42.000000000000014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39.666666666666664</v>
      </c>
      <c r="P8" s="16">
        <f t="shared" si="1"/>
        <v>16.333333333333332</v>
      </c>
      <c r="Q8" s="14">
        <f t="shared" si="2"/>
        <v>119</v>
      </c>
      <c r="R8" s="21">
        <f t="shared" si="2"/>
        <v>49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42</v>
      </c>
      <c r="P9" s="16">
        <f t="shared" si="1"/>
        <v>18.666666666666668</v>
      </c>
      <c r="Q9" s="14">
        <f t="shared" si="2"/>
        <v>126</v>
      </c>
      <c r="R9" s="21">
        <f t="shared" si="2"/>
        <v>56</v>
      </c>
    </row>
    <row r="10" spans="1:19" ht="27" thickBot="1" x14ac:dyDescent="0.3">
      <c r="K10" s="2">
        <f>K2+K4+K6+K8</f>
        <v>70</v>
      </c>
      <c r="L10" s="64">
        <f>L2+L4+L6+L8</f>
        <v>23.333333333333332</v>
      </c>
      <c r="N10" s="16">
        <v>90</v>
      </c>
      <c r="O10" s="14">
        <f t="shared" si="0"/>
        <v>44.333333333333329</v>
      </c>
      <c r="P10" s="16">
        <f t="shared" si="1"/>
        <v>20.999999999999996</v>
      </c>
      <c r="Q10" s="14">
        <f t="shared" si="2"/>
        <v>133</v>
      </c>
      <c r="R10" s="21">
        <f t="shared" si="2"/>
        <v>62.999999999999986</v>
      </c>
    </row>
    <row r="11" spans="1:19" ht="21.75" thickTop="1" x14ac:dyDescent="0.25">
      <c r="N11" s="16">
        <v>100</v>
      </c>
      <c r="O11" s="14">
        <f t="shared" si="0"/>
        <v>46.666666666666664</v>
      </c>
      <c r="P11" s="16">
        <f t="shared" si="1"/>
        <v>23.333333333333332</v>
      </c>
      <c r="Q11" s="14">
        <f t="shared" si="2"/>
        <v>140</v>
      </c>
      <c r="R11" s="21">
        <f t="shared" si="2"/>
        <v>70</v>
      </c>
    </row>
    <row r="12" spans="1:19" ht="21" x14ac:dyDescent="0.25">
      <c r="N12" s="16">
        <v>110</v>
      </c>
      <c r="O12" s="14">
        <f t="shared" si="0"/>
        <v>49</v>
      </c>
      <c r="P12" s="16">
        <f t="shared" si="1"/>
        <v>25.666666666666668</v>
      </c>
      <c r="Q12" s="14">
        <f t="shared" si="2"/>
        <v>147</v>
      </c>
      <c r="R12" s="21">
        <f t="shared" si="2"/>
        <v>77</v>
      </c>
    </row>
    <row r="13" spans="1:19" ht="21" x14ac:dyDescent="0.25">
      <c r="N13" s="16">
        <v>120</v>
      </c>
      <c r="O13" s="14">
        <f t="shared" si="0"/>
        <v>51.333333333333336</v>
      </c>
      <c r="P13" s="16">
        <f t="shared" si="1"/>
        <v>28.000000000000004</v>
      </c>
      <c r="Q13" s="14">
        <f t="shared" si="2"/>
        <v>154</v>
      </c>
      <c r="R13" s="21">
        <f t="shared" si="2"/>
        <v>84.000000000000014</v>
      </c>
    </row>
    <row r="14" spans="1:19" ht="21" x14ac:dyDescent="0.25">
      <c r="N14" s="16">
        <v>130</v>
      </c>
      <c r="O14" s="14">
        <f t="shared" si="0"/>
        <v>53.666666666666657</v>
      </c>
      <c r="P14" s="16">
        <f t="shared" si="1"/>
        <v>30.333333333333325</v>
      </c>
      <c r="Q14" s="14">
        <f t="shared" si="2"/>
        <v>160.99999999999997</v>
      </c>
      <c r="R14" s="21">
        <f t="shared" si="2"/>
        <v>90.999999999999972</v>
      </c>
    </row>
    <row r="15" spans="1:19" ht="21" x14ac:dyDescent="0.25">
      <c r="N15" s="16">
        <v>140</v>
      </c>
      <c r="O15" s="14">
        <f t="shared" si="0"/>
        <v>55.999999999999993</v>
      </c>
      <c r="P15" s="16">
        <f t="shared" si="1"/>
        <v>32.666666666666657</v>
      </c>
      <c r="Q15" s="14">
        <f t="shared" si="2"/>
        <v>167.99999999999997</v>
      </c>
      <c r="R15" s="21">
        <f t="shared" si="2"/>
        <v>97.999999999999972</v>
      </c>
    </row>
    <row r="16" spans="1:19" ht="21" x14ac:dyDescent="0.25">
      <c r="N16" s="16">
        <v>150</v>
      </c>
      <c r="O16" s="14">
        <f t="shared" si="0"/>
        <v>58.333333333333329</v>
      </c>
      <c r="P16" s="16">
        <f t="shared" si="1"/>
        <v>35</v>
      </c>
      <c r="Q16" s="14">
        <f t="shared" si="2"/>
        <v>175</v>
      </c>
      <c r="R16" s="21">
        <f t="shared" si="2"/>
        <v>105</v>
      </c>
    </row>
    <row r="17" spans="14:18" ht="21" x14ac:dyDescent="0.25">
      <c r="N17" s="16">
        <v>200</v>
      </c>
      <c r="O17" s="14">
        <f t="shared" si="0"/>
        <v>70</v>
      </c>
      <c r="P17" s="16">
        <f t="shared" si="1"/>
        <v>46.666666666666671</v>
      </c>
      <c r="Q17" s="14">
        <f t="shared" si="2"/>
        <v>210</v>
      </c>
      <c r="R17" s="21">
        <f t="shared" si="2"/>
        <v>140</v>
      </c>
    </row>
    <row r="18" spans="14:18" x14ac:dyDescent="0.25">
      <c r="R18" s="21"/>
    </row>
  </sheetData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I17"/>
  <sheetViews>
    <sheetView rightToLeft="1" topLeftCell="C1" zoomScale="85" zoomScaleNormal="85" workbookViewId="0">
      <selection activeCell="H5" sqref="H5"/>
    </sheetView>
  </sheetViews>
  <sheetFormatPr defaultRowHeight="22.5" customHeight="1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11.285156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20" width="9.140625" style="15"/>
    <col min="21" max="21" width="18.7109375" style="15" customWidth="1"/>
    <col min="22" max="22" width="11.85546875" style="15" bestFit="1" customWidth="1"/>
    <col min="23" max="23" width="45.42578125" style="15" customWidth="1"/>
    <col min="24" max="24" width="10" style="22" bestFit="1" customWidth="1"/>
    <col min="25" max="27" width="11.5703125" style="22" bestFit="1" customWidth="1"/>
    <col min="28" max="28" width="9.85546875" style="22" bestFit="1" customWidth="1"/>
    <col min="29" max="35" width="10" style="22" bestFit="1" customWidth="1"/>
    <col min="36" max="16384" width="9.140625" style="15"/>
  </cols>
  <sheetData>
    <row r="1" spans="1:35" ht="43.5" customHeight="1" thickTop="1" x14ac:dyDescent="0.25">
      <c r="A1" s="15" t="s">
        <v>160</v>
      </c>
      <c r="B1" s="15" t="s">
        <v>161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15"/>
      <c r="V1" s="115"/>
      <c r="W1" s="115"/>
      <c r="X1" s="75" t="s">
        <v>172</v>
      </c>
      <c r="Y1" s="75" t="s">
        <v>173</v>
      </c>
      <c r="Z1" s="75" t="s">
        <v>174</v>
      </c>
      <c r="AA1" s="75" t="s">
        <v>175</v>
      </c>
      <c r="AB1" s="75" t="s">
        <v>176</v>
      </c>
      <c r="AC1" s="75" t="s">
        <v>182</v>
      </c>
      <c r="AD1" s="75" t="s">
        <v>183</v>
      </c>
      <c r="AE1" s="75" t="s">
        <v>184</v>
      </c>
      <c r="AF1" s="75" t="s">
        <v>185</v>
      </c>
      <c r="AG1" s="75" t="s">
        <v>191</v>
      </c>
      <c r="AH1" s="75" t="s">
        <v>192</v>
      </c>
      <c r="AI1" s="75" t="s">
        <v>193</v>
      </c>
    </row>
    <row r="2" spans="1:35" ht="22.5" customHeight="1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33</v>
      </c>
      <c r="I2" s="6">
        <v>1</v>
      </c>
      <c r="J2" s="5">
        <f>H2*I2</f>
        <v>33</v>
      </c>
      <c r="K2" s="2">
        <f>F2+J2</f>
        <v>66.333333333333343</v>
      </c>
      <c r="L2" s="4">
        <f>K10/G2</f>
        <v>22.111111111111114</v>
      </c>
      <c r="N2" s="16">
        <v>10</v>
      </c>
      <c r="O2" s="14">
        <f>($L$2)*((N2+100)/100)</f>
        <v>24.322222222222226</v>
      </c>
      <c r="P2" s="16">
        <f>O2-$L$2</f>
        <v>2.2111111111111121</v>
      </c>
      <c r="Q2" s="14">
        <f>O2*$G$2</f>
        <v>72.966666666666683</v>
      </c>
      <c r="R2" s="21">
        <f>P2*$G$2</f>
        <v>6.6333333333333364</v>
      </c>
      <c r="S2" s="22"/>
      <c r="U2" s="75" t="s">
        <v>179</v>
      </c>
      <c r="V2" s="74">
        <v>750</v>
      </c>
      <c r="W2" s="76" t="s">
        <v>177</v>
      </c>
      <c r="X2" s="77">
        <v>164</v>
      </c>
      <c r="Y2" s="73">
        <v>180</v>
      </c>
      <c r="Z2" s="73">
        <v>77</v>
      </c>
      <c r="AA2" s="73">
        <v>75</v>
      </c>
      <c r="AB2" s="73">
        <v>450</v>
      </c>
      <c r="AC2" s="73">
        <v>117</v>
      </c>
      <c r="AD2" s="73">
        <v>187</v>
      </c>
      <c r="AE2" s="73">
        <v>187</v>
      </c>
      <c r="AF2" s="73">
        <v>187</v>
      </c>
      <c r="AG2" s="73">
        <v>187</v>
      </c>
      <c r="AH2" s="73">
        <v>187</v>
      </c>
      <c r="AI2" s="73">
        <v>187</v>
      </c>
    </row>
    <row r="3" spans="1:35" ht="22.5" customHeight="1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26.533333333333335</v>
      </c>
      <c r="P3" s="16">
        <f t="shared" ref="P3:P17" si="1">O3-$L$2</f>
        <v>4.4222222222222207</v>
      </c>
      <c r="Q3" s="14">
        <f t="shared" ref="Q3:R17" si="2">O3*$G$2</f>
        <v>79.600000000000009</v>
      </c>
      <c r="R3" s="21">
        <f t="shared" si="2"/>
        <v>13.266666666666662</v>
      </c>
      <c r="U3" s="76" t="s">
        <v>186</v>
      </c>
      <c r="V3" s="73">
        <f>X11+Y11+Z11+AA11+AB11+AC11+AD11+AE11+AF11+AG11+AH11+AI11</f>
        <v>4486.3965577433328</v>
      </c>
      <c r="W3" s="76" t="s">
        <v>178</v>
      </c>
      <c r="X3" s="73">
        <v>4</v>
      </c>
      <c r="Y3" s="73">
        <v>12</v>
      </c>
      <c r="Z3" s="73">
        <v>4</v>
      </c>
      <c r="AA3" s="73">
        <v>4</v>
      </c>
      <c r="AB3" s="73">
        <v>4</v>
      </c>
      <c r="AC3" s="73">
        <v>1</v>
      </c>
      <c r="AD3" s="73">
        <v>1</v>
      </c>
      <c r="AE3" s="73">
        <v>1</v>
      </c>
      <c r="AF3" s="73">
        <v>1</v>
      </c>
      <c r="AG3" s="73">
        <v>1</v>
      </c>
      <c r="AH3" s="73">
        <v>1</v>
      </c>
      <c r="AI3" s="73">
        <v>1</v>
      </c>
    </row>
    <row r="4" spans="1:35" ht="22.5" customHeight="1" thickBot="1" x14ac:dyDescent="0.3">
      <c r="D4" s="12">
        <v>1</v>
      </c>
      <c r="K4" s="20">
        <v>0</v>
      </c>
      <c r="L4" s="20">
        <v>2</v>
      </c>
      <c r="N4" s="16">
        <v>30</v>
      </c>
      <c r="O4" s="14">
        <f t="shared" si="0"/>
        <v>28.744444444444451</v>
      </c>
      <c r="P4" s="16">
        <f t="shared" si="1"/>
        <v>6.6333333333333364</v>
      </c>
      <c r="Q4" s="14">
        <f t="shared" si="2"/>
        <v>86.233333333333348</v>
      </c>
      <c r="R4" s="21">
        <f t="shared" si="2"/>
        <v>19.900000000000009</v>
      </c>
      <c r="U4" s="116"/>
      <c r="V4" s="116"/>
      <c r="W4" s="76" t="s">
        <v>180</v>
      </c>
      <c r="X4" s="77">
        <v>80</v>
      </c>
      <c r="Y4" s="73">
        <v>225</v>
      </c>
      <c r="Z4" s="73">
        <v>156</v>
      </c>
      <c r="AA4" s="73">
        <v>273</v>
      </c>
      <c r="AB4" s="73">
        <v>462</v>
      </c>
      <c r="AC4" s="73">
        <v>60</v>
      </c>
      <c r="AD4" s="73">
        <v>40</v>
      </c>
      <c r="AE4" s="73">
        <v>40</v>
      </c>
      <c r="AF4" s="73">
        <v>31</v>
      </c>
      <c r="AG4" s="73">
        <v>31</v>
      </c>
      <c r="AH4" s="73">
        <v>31</v>
      </c>
      <c r="AI4" s="73">
        <v>77</v>
      </c>
    </row>
    <row r="5" spans="1:35" ht="22.5" customHeight="1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30.955555555555559</v>
      </c>
      <c r="P5" s="16">
        <f t="shared" si="1"/>
        <v>8.844444444444445</v>
      </c>
      <c r="Q5" s="14">
        <f t="shared" si="2"/>
        <v>92.866666666666674</v>
      </c>
      <c r="R5" s="21">
        <f t="shared" si="2"/>
        <v>26.533333333333335</v>
      </c>
      <c r="U5" s="116"/>
      <c r="V5" s="116"/>
      <c r="W5" s="76" t="s">
        <v>181</v>
      </c>
      <c r="X5" s="77">
        <f t="shared" ref="X5:AI5" si="3">$V$2/X4</f>
        <v>9.375</v>
      </c>
      <c r="Y5" s="73">
        <f t="shared" si="3"/>
        <v>3.3333333333333335</v>
      </c>
      <c r="Z5" s="73">
        <f t="shared" si="3"/>
        <v>4.8076923076923075</v>
      </c>
      <c r="AA5" s="73">
        <f t="shared" si="3"/>
        <v>2.7472527472527473</v>
      </c>
      <c r="AB5" s="73">
        <f t="shared" si="3"/>
        <v>1.6233766233766234</v>
      </c>
      <c r="AC5" s="73">
        <f t="shared" si="3"/>
        <v>12.5</v>
      </c>
      <c r="AD5" s="73">
        <f t="shared" si="3"/>
        <v>18.75</v>
      </c>
      <c r="AE5" s="73">
        <f t="shared" si="3"/>
        <v>18.75</v>
      </c>
      <c r="AF5" s="73">
        <f t="shared" si="3"/>
        <v>24.193548387096776</v>
      </c>
      <c r="AG5" s="73">
        <f t="shared" si="3"/>
        <v>24.193548387096776</v>
      </c>
      <c r="AH5" s="73">
        <f t="shared" si="3"/>
        <v>24.193548387096776</v>
      </c>
      <c r="AI5" s="73">
        <f t="shared" si="3"/>
        <v>9.7402597402597397</v>
      </c>
    </row>
    <row r="6" spans="1:35" ht="22.5" customHeight="1" thickBot="1" x14ac:dyDescent="0.3">
      <c r="D6" s="8">
        <v>100</v>
      </c>
      <c r="K6" s="20">
        <v>0</v>
      </c>
      <c r="L6" s="20">
        <v>0.25</v>
      </c>
      <c r="N6" s="16">
        <v>50</v>
      </c>
      <c r="O6" s="14">
        <f t="shared" si="0"/>
        <v>33.166666666666671</v>
      </c>
      <c r="P6" s="16">
        <f t="shared" si="1"/>
        <v>11.055555555555557</v>
      </c>
      <c r="Q6" s="14">
        <f t="shared" si="2"/>
        <v>99.500000000000014</v>
      </c>
      <c r="R6" s="21">
        <f t="shared" si="2"/>
        <v>33.166666666666671</v>
      </c>
      <c r="U6" s="116"/>
      <c r="V6" s="116"/>
      <c r="W6" s="76" t="s">
        <v>187</v>
      </c>
      <c r="X6" s="77">
        <f>78/3</f>
        <v>26</v>
      </c>
      <c r="Y6" s="73">
        <f t="shared" ref="Y6:AI6" si="4">78/3</f>
        <v>26</v>
      </c>
      <c r="Z6" s="73">
        <f t="shared" si="4"/>
        <v>26</v>
      </c>
      <c r="AA6" s="73">
        <f t="shared" si="4"/>
        <v>26</v>
      </c>
      <c r="AB6" s="73">
        <f t="shared" si="4"/>
        <v>26</v>
      </c>
      <c r="AC6" s="73">
        <f t="shared" si="4"/>
        <v>26</v>
      </c>
      <c r="AD6" s="73">
        <f t="shared" si="4"/>
        <v>26</v>
      </c>
      <c r="AE6" s="73">
        <f t="shared" si="4"/>
        <v>26</v>
      </c>
      <c r="AF6" s="73">
        <f t="shared" si="4"/>
        <v>26</v>
      </c>
      <c r="AG6" s="73">
        <f t="shared" si="4"/>
        <v>26</v>
      </c>
      <c r="AH6" s="73">
        <f t="shared" si="4"/>
        <v>26</v>
      </c>
      <c r="AI6" s="73">
        <f t="shared" si="4"/>
        <v>26</v>
      </c>
    </row>
    <row r="7" spans="1:35" ht="22.5" customHeight="1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35.377777777777787</v>
      </c>
      <c r="P7" s="16">
        <f t="shared" si="1"/>
        <v>13.266666666666673</v>
      </c>
      <c r="Q7" s="14">
        <f t="shared" si="2"/>
        <v>106.13333333333335</v>
      </c>
      <c r="R7" s="21">
        <f t="shared" si="2"/>
        <v>39.800000000000018</v>
      </c>
      <c r="U7" s="116"/>
      <c r="V7" s="116"/>
      <c r="W7" s="79" t="s">
        <v>188</v>
      </c>
      <c r="X7" s="80">
        <f>X5*X6</f>
        <v>243.75</v>
      </c>
      <c r="Y7" s="81">
        <f t="shared" ref="Y7:AI7" si="5">Y5*Y6</f>
        <v>86.666666666666671</v>
      </c>
      <c r="Z7" s="81">
        <f t="shared" si="5"/>
        <v>125</v>
      </c>
      <c r="AA7" s="81">
        <f t="shared" si="5"/>
        <v>71.428571428571431</v>
      </c>
      <c r="AB7" s="81">
        <f t="shared" si="5"/>
        <v>42.20779220779221</v>
      </c>
      <c r="AC7" s="81">
        <f t="shared" si="5"/>
        <v>325</v>
      </c>
      <c r="AD7" s="81">
        <f t="shared" si="5"/>
        <v>487.5</v>
      </c>
      <c r="AE7" s="81">
        <f t="shared" si="5"/>
        <v>487.5</v>
      </c>
      <c r="AF7" s="81">
        <f t="shared" si="5"/>
        <v>629.03225806451621</v>
      </c>
      <c r="AG7" s="81">
        <f t="shared" si="5"/>
        <v>629.03225806451621</v>
      </c>
      <c r="AH7" s="81">
        <f t="shared" si="5"/>
        <v>629.03225806451621</v>
      </c>
      <c r="AI7" s="81">
        <f t="shared" si="5"/>
        <v>253.24675324675323</v>
      </c>
    </row>
    <row r="8" spans="1:35" ht="22.5" customHeight="1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37.588888888888896</v>
      </c>
      <c r="P8" s="16">
        <f t="shared" si="1"/>
        <v>15.477777777777781</v>
      </c>
      <c r="Q8" s="14">
        <f t="shared" si="2"/>
        <v>112.76666666666668</v>
      </c>
      <c r="R8" s="21">
        <f t="shared" si="2"/>
        <v>46.433333333333344</v>
      </c>
      <c r="U8" s="116"/>
      <c r="V8" s="116"/>
      <c r="W8" s="76" t="s">
        <v>189</v>
      </c>
      <c r="X8" s="77">
        <v>70</v>
      </c>
      <c r="Y8" s="73">
        <v>70</v>
      </c>
      <c r="Z8" s="73">
        <v>35</v>
      </c>
      <c r="AA8" s="73">
        <v>41</v>
      </c>
      <c r="AB8" s="73">
        <v>100</v>
      </c>
      <c r="AC8" s="73">
        <v>42</v>
      </c>
      <c r="AD8" s="73">
        <v>22</v>
      </c>
      <c r="AE8" s="73">
        <v>20</v>
      </c>
      <c r="AF8" s="73">
        <f>32/3</f>
        <v>10.666666666666666</v>
      </c>
      <c r="AG8" s="73">
        <f>32/3</f>
        <v>10.666666666666666</v>
      </c>
      <c r="AH8" s="73">
        <f>32/3</f>
        <v>10.666666666666666</v>
      </c>
      <c r="AI8" s="73">
        <v>45</v>
      </c>
    </row>
    <row r="9" spans="1:35" ht="22.5" customHeight="1" thickTop="1" x14ac:dyDescent="0.25">
      <c r="K9" s="1" t="s">
        <v>13</v>
      </c>
      <c r="L9" s="63" t="s">
        <v>13</v>
      </c>
      <c r="N9" s="16">
        <v>80</v>
      </c>
      <c r="O9" s="14">
        <f t="shared" si="0"/>
        <v>39.800000000000004</v>
      </c>
      <c r="P9" s="16">
        <f t="shared" si="1"/>
        <v>17.68888888888889</v>
      </c>
      <c r="Q9" s="14">
        <f t="shared" si="2"/>
        <v>119.4</v>
      </c>
      <c r="R9" s="21">
        <f t="shared" si="2"/>
        <v>53.06666666666667</v>
      </c>
      <c r="U9" s="116"/>
      <c r="V9" s="116"/>
      <c r="W9" s="76" t="s">
        <v>6</v>
      </c>
      <c r="X9" s="77">
        <v>1</v>
      </c>
      <c r="Y9" s="73">
        <v>1</v>
      </c>
      <c r="Z9" s="73">
        <v>1</v>
      </c>
      <c r="AA9" s="73">
        <v>1</v>
      </c>
      <c r="AB9" s="73">
        <v>1</v>
      </c>
      <c r="AC9" s="73">
        <v>1</v>
      </c>
      <c r="AD9" s="73">
        <v>1</v>
      </c>
      <c r="AE9" s="73">
        <v>1</v>
      </c>
      <c r="AF9" s="73">
        <v>1</v>
      </c>
      <c r="AG9" s="73">
        <v>1</v>
      </c>
      <c r="AH9" s="73">
        <v>1</v>
      </c>
      <c r="AI9" s="73">
        <v>1</v>
      </c>
    </row>
    <row r="10" spans="1:35" ht="22.5" customHeight="1" thickBot="1" x14ac:dyDescent="0.3">
      <c r="K10" s="2">
        <f>K2+K4+K6+K8</f>
        <v>66.333333333333343</v>
      </c>
      <c r="L10" s="64">
        <f>L2+L4+L6+L8</f>
        <v>24.611111111111114</v>
      </c>
      <c r="N10" s="16">
        <v>90</v>
      </c>
      <c r="O10" s="14">
        <f t="shared" si="0"/>
        <v>42.011111111111113</v>
      </c>
      <c r="P10" s="16">
        <f t="shared" si="1"/>
        <v>19.899999999999999</v>
      </c>
      <c r="Q10" s="14">
        <f t="shared" si="2"/>
        <v>126.03333333333333</v>
      </c>
      <c r="R10" s="21">
        <f t="shared" si="2"/>
        <v>59.699999999999996</v>
      </c>
      <c r="U10" s="116"/>
      <c r="V10" s="116"/>
      <c r="W10" s="82" t="s">
        <v>190</v>
      </c>
      <c r="X10" s="87">
        <f>X8*X9</f>
        <v>70</v>
      </c>
      <c r="Y10" s="88">
        <f t="shared" ref="Y10:AI10" si="6">Y8*Y9</f>
        <v>70</v>
      </c>
      <c r="Z10" s="88">
        <f t="shared" si="6"/>
        <v>35</v>
      </c>
      <c r="AA10" s="88">
        <f t="shared" si="6"/>
        <v>41</v>
      </c>
      <c r="AB10" s="88">
        <f t="shared" si="6"/>
        <v>100</v>
      </c>
      <c r="AC10" s="88">
        <f t="shared" si="6"/>
        <v>42</v>
      </c>
      <c r="AD10" s="88">
        <f t="shared" si="6"/>
        <v>22</v>
      </c>
      <c r="AE10" s="88">
        <f t="shared" si="6"/>
        <v>20</v>
      </c>
      <c r="AF10" s="88">
        <f t="shared" si="6"/>
        <v>10.666666666666666</v>
      </c>
      <c r="AG10" s="88">
        <f t="shared" si="6"/>
        <v>10.666666666666666</v>
      </c>
      <c r="AH10" s="88">
        <f t="shared" si="6"/>
        <v>10.666666666666666</v>
      </c>
      <c r="AI10" s="88">
        <f t="shared" si="6"/>
        <v>45</v>
      </c>
    </row>
    <row r="11" spans="1:35" ht="22.5" customHeight="1" thickTop="1" x14ac:dyDescent="0.25">
      <c r="N11" s="16">
        <v>100</v>
      </c>
      <c r="O11" s="14">
        <f t="shared" si="0"/>
        <v>44.222222222222229</v>
      </c>
      <c r="P11" s="16">
        <f t="shared" si="1"/>
        <v>22.111111111111114</v>
      </c>
      <c r="Q11" s="14">
        <f t="shared" si="2"/>
        <v>132.66666666666669</v>
      </c>
      <c r="R11" s="21">
        <f t="shared" si="2"/>
        <v>66.333333333333343</v>
      </c>
      <c r="U11" s="116"/>
      <c r="V11" s="116"/>
      <c r="W11" s="85" t="s">
        <v>186</v>
      </c>
      <c r="X11" s="86">
        <f>X10+X7</f>
        <v>313.75</v>
      </c>
      <c r="Y11" s="86">
        <f t="shared" ref="Y11:AI11" si="7">Y10+Y7</f>
        <v>156.66666666666669</v>
      </c>
      <c r="Z11" s="86">
        <f t="shared" si="7"/>
        <v>160</v>
      </c>
      <c r="AA11" s="86">
        <f t="shared" si="7"/>
        <v>112.42857142857143</v>
      </c>
      <c r="AB11" s="86">
        <f t="shared" si="7"/>
        <v>142.20779220779221</v>
      </c>
      <c r="AC11" s="86">
        <f t="shared" si="7"/>
        <v>367</v>
      </c>
      <c r="AD11" s="86">
        <f t="shared" si="7"/>
        <v>509.5</v>
      </c>
      <c r="AE11" s="86">
        <f t="shared" si="7"/>
        <v>507.5</v>
      </c>
      <c r="AF11" s="86">
        <f t="shared" si="7"/>
        <v>639.69892473118284</v>
      </c>
      <c r="AG11" s="86">
        <f t="shared" si="7"/>
        <v>639.69892473118284</v>
      </c>
      <c r="AH11" s="86">
        <f t="shared" si="7"/>
        <v>639.69892473118284</v>
      </c>
      <c r="AI11" s="86">
        <f t="shared" si="7"/>
        <v>298.2467532467532</v>
      </c>
    </row>
    <row r="12" spans="1:35" ht="22.5" customHeight="1" x14ac:dyDescent="0.25">
      <c r="N12" s="16">
        <v>110</v>
      </c>
      <c r="O12" s="14">
        <f t="shared" si="0"/>
        <v>46.433333333333344</v>
      </c>
      <c r="P12" s="16">
        <f t="shared" si="1"/>
        <v>24.32222222222223</v>
      </c>
      <c r="Q12" s="14">
        <f t="shared" si="2"/>
        <v>139.30000000000004</v>
      </c>
      <c r="R12" s="21">
        <f t="shared" si="2"/>
        <v>72.966666666666697</v>
      </c>
    </row>
    <row r="13" spans="1:35" ht="22.5" customHeight="1" x14ac:dyDescent="0.25">
      <c r="N13" s="16">
        <v>120</v>
      </c>
      <c r="O13" s="14">
        <f t="shared" si="0"/>
        <v>48.644444444444453</v>
      </c>
      <c r="P13" s="16">
        <f t="shared" si="1"/>
        <v>26.533333333333339</v>
      </c>
      <c r="Q13" s="14">
        <f t="shared" si="2"/>
        <v>145.93333333333337</v>
      </c>
      <c r="R13" s="21">
        <f t="shared" si="2"/>
        <v>79.600000000000023</v>
      </c>
    </row>
    <row r="14" spans="1:35" ht="22.5" customHeight="1" x14ac:dyDescent="0.25">
      <c r="N14" s="16">
        <v>130</v>
      </c>
      <c r="O14" s="14">
        <f t="shared" si="0"/>
        <v>50.855555555555561</v>
      </c>
      <c r="P14" s="16">
        <f t="shared" si="1"/>
        <v>28.744444444444447</v>
      </c>
      <c r="Q14" s="14">
        <f t="shared" si="2"/>
        <v>152.56666666666669</v>
      </c>
      <c r="R14" s="21">
        <f t="shared" si="2"/>
        <v>86.233333333333348</v>
      </c>
    </row>
    <row r="15" spans="1:35" ht="22.5" customHeight="1" x14ac:dyDescent="0.25">
      <c r="N15" s="16">
        <v>140</v>
      </c>
      <c r="O15" s="14">
        <f t="shared" si="0"/>
        <v>53.06666666666667</v>
      </c>
      <c r="P15" s="16">
        <f t="shared" si="1"/>
        <v>30.955555555555556</v>
      </c>
      <c r="Q15" s="14">
        <f t="shared" si="2"/>
        <v>159.20000000000002</v>
      </c>
      <c r="R15" s="21">
        <f t="shared" si="2"/>
        <v>92.866666666666674</v>
      </c>
    </row>
    <row r="16" spans="1:35" ht="22.5" customHeight="1" x14ac:dyDescent="0.25">
      <c r="N16" s="16">
        <v>150</v>
      </c>
      <c r="O16" s="14">
        <f t="shared" si="0"/>
        <v>55.277777777777786</v>
      </c>
      <c r="P16" s="16">
        <f t="shared" si="1"/>
        <v>33.166666666666671</v>
      </c>
      <c r="Q16" s="14">
        <f t="shared" si="2"/>
        <v>165.83333333333337</v>
      </c>
      <c r="R16" s="21">
        <f t="shared" si="2"/>
        <v>99.500000000000014</v>
      </c>
    </row>
    <row r="17" spans="14:18" ht="22.5" customHeight="1" x14ac:dyDescent="0.25">
      <c r="N17" s="16">
        <v>200</v>
      </c>
      <c r="O17" s="14">
        <f t="shared" si="0"/>
        <v>66.333333333333343</v>
      </c>
      <c r="P17" s="16">
        <f t="shared" si="1"/>
        <v>44.222222222222229</v>
      </c>
      <c r="Q17" s="14">
        <f t="shared" si="2"/>
        <v>199.00000000000003</v>
      </c>
      <c r="R17" s="21">
        <f t="shared" si="2"/>
        <v>132.66666666666669</v>
      </c>
    </row>
  </sheetData>
  <mergeCells count="2">
    <mergeCell ref="U1:W1"/>
    <mergeCell ref="U4:V11"/>
  </mergeCells>
  <pageMargins left="0.7" right="0.7" top="0.75" bottom="0.75" header="0.3" footer="0.3"/>
  <pageSetup orientation="portrait" verticalDpi="0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18"/>
  <sheetViews>
    <sheetView rightToLeft="1" zoomScale="85" zoomScaleNormal="85" workbookViewId="0">
      <selection activeCell="V3" sqref="V3"/>
    </sheetView>
  </sheetViews>
  <sheetFormatPr defaultRowHeight="21" x14ac:dyDescent="0.25"/>
  <cols>
    <col min="1" max="1" width="9.140625" style="68"/>
    <col min="2" max="2" width="43.85546875" style="68" bestFit="1" customWidth="1"/>
    <col min="3" max="4" width="9.140625" style="68"/>
    <col min="5" max="5" width="9.140625" style="69"/>
    <col min="6" max="6" width="10" style="69" bestFit="1" customWidth="1"/>
    <col min="7" max="7" width="11" style="68" customWidth="1"/>
    <col min="8" max="8" width="10" style="69" bestFit="1" customWidth="1"/>
    <col min="9" max="9" width="6.85546875" style="68" customWidth="1"/>
    <col min="10" max="10" width="10" style="68" bestFit="1" customWidth="1"/>
    <col min="11" max="11" width="15.5703125" style="68" customWidth="1"/>
    <col min="12" max="12" width="11" style="68" bestFit="1" customWidth="1"/>
    <col min="13" max="14" width="9.140625" style="68"/>
    <col min="15" max="15" width="10" style="68" bestFit="1" customWidth="1"/>
    <col min="16" max="16" width="9.140625" style="68"/>
    <col min="17" max="17" width="10" style="22" bestFit="1" customWidth="1"/>
    <col min="18" max="18" width="8.7109375" style="22" customWidth="1"/>
    <col min="19" max="19" width="9.140625" style="68"/>
    <col min="20" max="20" width="15.5703125" style="70" customWidth="1"/>
    <col min="21" max="21" width="35.5703125" style="27" customWidth="1"/>
    <col min="22" max="22" width="13.42578125" style="71" customWidth="1"/>
    <col min="23" max="23" width="36.85546875" style="70" customWidth="1"/>
    <col min="24" max="24" width="11.5703125" style="70" bestFit="1" customWidth="1"/>
    <col min="25" max="25" width="11.42578125" style="70" bestFit="1" customWidth="1"/>
    <col min="26" max="26" width="10.7109375" style="70" bestFit="1" customWidth="1"/>
    <col min="27" max="27" width="11.42578125" style="70" bestFit="1" customWidth="1"/>
    <col min="28" max="30" width="10.7109375" style="70" bestFit="1" customWidth="1"/>
    <col min="31" max="32" width="9.85546875" style="68" bestFit="1" customWidth="1"/>
    <col min="33" max="33" width="31.85546875" style="68" customWidth="1"/>
    <col min="34" max="16384" width="9.140625" style="68"/>
  </cols>
  <sheetData>
    <row r="1" spans="1:34" ht="26.25" thickTop="1" x14ac:dyDescent="0.25">
      <c r="A1" s="68" t="s">
        <v>162</v>
      </c>
      <c r="B1" s="68" t="s">
        <v>158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15"/>
      <c r="V1" s="115"/>
      <c r="W1" s="115"/>
      <c r="X1" s="75" t="s">
        <v>172</v>
      </c>
      <c r="Y1" s="76" t="s">
        <v>173</v>
      </c>
      <c r="Z1" s="76" t="s">
        <v>174</v>
      </c>
      <c r="AA1" s="76" t="s">
        <v>175</v>
      </c>
      <c r="AB1" s="76" t="s">
        <v>176</v>
      </c>
      <c r="AC1" s="76" t="s">
        <v>182</v>
      </c>
      <c r="AD1" s="76" t="s">
        <v>183</v>
      </c>
      <c r="AE1" s="76" t="s">
        <v>184</v>
      </c>
      <c r="AF1" s="76" t="s">
        <v>185</v>
      </c>
    </row>
    <row r="2" spans="1:34" ht="21.75" thickBot="1" x14ac:dyDescent="0.3">
      <c r="D2" s="8">
        <v>0.3</v>
      </c>
      <c r="E2" s="10">
        <f>D6/D8</f>
        <v>33.333333333333336</v>
      </c>
      <c r="F2" s="9">
        <f>E2*D4</f>
        <v>100</v>
      </c>
      <c r="G2" s="8">
        <v>19</v>
      </c>
      <c r="H2" s="7">
        <f>41+40+30</f>
        <v>111</v>
      </c>
      <c r="I2" s="6">
        <v>1</v>
      </c>
      <c r="J2" s="5">
        <f>H2*I2</f>
        <v>111</v>
      </c>
      <c r="K2" s="2">
        <f>F2+J2</f>
        <v>211</v>
      </c>
      <c r="L2" s="4">
        <f>K10/G2</f>
        <v>11.105263157894736</v>
      </c>
      <c r="N2" s="16">
        <v>10</v>
      </c>
      <c r="O2" s="14">
        <f>($L$2)*((N2+100)/100)</f>
        <v>12.215789473684211</v>
      </c>
      <c r="P2" s="16">
        <f>O2-$L$2</f>
        <v>1.1105263157894747</v>
      </c>
      <c r="Q2" s="14">
        <f>O2*$G$2</f>
        <v>232.10000000000002</v>
      </c>
      <c r="R2" s="21">
        <f>P2*$G$2</f>
        <v>21.100000000000019</v>
      </c>
      <c r="U2" s="75" t="s">
        <v>179</v>
      </c>
      <c r="V2" s="74">
        <v>300</v>
      </c>
      <c r="W2" s="76" t="s">
        <v>177</v>
      </c>
      <c r="X2" s="77">
        <v>164</v>
      </c>
      <c r="Y2" s="74">
        <v>180</v>
      </c>
      <c r="Z2" s="74">
        <v>77</v>
      </c>
      <c r="AA2" s="74">
        <v>75</v>
      </c>
      <c r="AB2" s="74">
        <v>450</v>
      </c>
      <c r="AC2" s="74">
        <v>117</v>
      </c>
      <c r="AD2" s="74">
        <v>187</v>
      </c>
      <c r="AE2" s="74">
        <v>195</v>
      </c>
      <c r="AF2" s="74">
        <v>117</v>
      </c>
      <c r="AG2" s="91" t="s">
        <v>195</v>
      </c>
      <c r="AH2" s="91">
        <v>0.25</v>
      </c>
    </row>
    <row r="3" spans="1:34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13.326315789473684</v>
      </c>
      <c r="P3" s="16">
        <f t="shared" ref="P3:P17" si="1">O3-$L$2</f>
        <v>2.2210526315789476</v>
      </c>
      <c r="Q3" s="14">
        <f t="shared" ref="Q3:R17" si="2">O3*$G$2</f>
        <v>253.2</v>
      </c>
      <c r="R3" s="21">
        <f t="shared" si="2"/>
        <v>42.2</v>
      </c>
      <c r="U3" s="76" t="s">
        <v>186</v>
      </c>
      <c r="V3" s="73">
        <f>X11+Y11+Z11+AA11+AB11+AC11+AD11+AE11+AF11</f>
        <v>1532.2538336842499</v>
      </c>
      <c r="W3" s="76" t="s">
        <v>178</v>
      </c>
      <c r="X3" s="77">
        <v>4</v>
      </c>
      <c r="Y3" s="74">
        <v>4</v>
      </c>
      <c r="Z3" s="74">
        <v>1</v>
      </c>
      <c r="AA3" s="74">
        <v>4</v>
      </c>
      <c r="AB3" s="74">
        <v>4</v>
      </c>
      <c r="AC3" s="74">
        <v>1</v>
      </c>
      <c r="AD3" s="74">
        <v>1</v>
      </c>
      <c r="AE3" s="74">
        <v>1</v>
      </c>
      <c r="AF3" s="74">
        <v>1</v>
      </c>
      <c r="AG3" s="91" t="s">
        <v>196</v>
      </c>
      <c r="AH3" s="91">
        <v>2</v>
      </c>
    </row>
    <row r="4" spans="1:34" ht="21.75" thickBot="1" x14ac:dyDescent="0.3">
      <c r="D4" s="12">
        <v>3</v>
      </c>
      <c r="K4" s="20">
        <v>0</v>
      </c>
      <c r="L4" s="20">
        <v>2</v>
      </c>
      <c r="N4" s="16">
        <v>30</v>
      </c>
      <c r="O4" s="14">
        <f t="shared" si="0"/>
        <v>14.436842105263157</v>
      </c>
      <c r="P4" s="16">
        <f t="shared" si="1"/>
        <v>3.3315789473684205</v>
      </c>
      <c r="Q4" s="14">
        <f t="shared" si="2"/>
        <v>274.29999999999995</v>
      </c>
      <c r="R4" s="21">
        <f t="shared" si="2"/>
        <v>63.29999999999999</v>
      </c>
      <c r="U4" s="82" t="s">
        <v>194</v>
      </c>
      <c r="V4" s="73">
        <f>AH2*V2</f>
        <v>75</v>
      </c>
      <c r="W4" s="76" t="s">
        <v>180</v>
      </c>
      <c r="X4" s="77">
        <f>X2/X3</f>
        <v>41</v>
      </c>
      <c r="Y4" s="73">
        <f t="shared" ref="Y4:AF4" si="3">Y2/Y3</f>
        <v>45</v>
      </c>
      <c r="Z4" s="73">
        <f t="shared" si="3"/>
        <v>77</v>
      </c>
      <c r="AA4" s="73">
        <f t="shared" si="3"/>
        <v>18.75</v>
      </c>
      <c r="AB4" s="73">
        <f t="shared" si="3"/>
        <v>112.5</v>
      </c>
      <c r="AC4" s="73">
        <f t="shared" si="3"/>
        <v>117</v>
      </c>
      <c r="AD4" s="73">
        <f t="shared" si="3"/>
        <v>187</v>
      </c>
      <c r="AE4" s="73">
        <f t="shared" si="3"/>
        <v>195</v>
      </c>
      <c r="AF4" s="73">
        <f t="shared" si="3"/>
        <v>117</v>
      </c>
      <c r="AG4" s="91" t="s">
        <v>197</v>
      </c>
      <c r="AH4" s="91">
        <v>0.5</v>
      </c>
    </row>
    <row r="5" spans="1:34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15.54736842105263</v>
      </c>
      <c r="P5" s="16">
        <f t="shared" si="1"/>
        <v>4.4421052631578934</v>
      </c>
      <c r="Q5" s="14">
        <f t="shared" si="2"/>
        <v>295.39999999999998</v>
      </c>
      <c r="R5" s="21">
        <f t="shared" si="2"/>
        <v>84.399999999999977</v>
      </c>
      <c r="U5" s="82" t="s">
        <v>198</v>
      </c>
      <c r="V5" s="73">
        <f>AH3*V2</f>
        <v>600</v>
      </c>
      <c r="W5" s="76" t="s">
        <v>181</v>
      </c>
      <c r="X5" s="77">
        <f t="shared" ref="X5:AF5" si="4">$V$2/X4</f>
        <v>7.3170731707317076</v>
      </c>
      <c r="Y5" s="73">
        <f t="shared" si="4"/>
        <v>6.666666666666667</v>
      </c>
      <c r="Z5" s="73">
        <f t="shared" si="4"/>
        <v>3.8961038961038961</v>
      </c>
      <c r="AA5" s="73">
        <f t="shared" si="4"/>
        <v>16</v>
      </c>
      <c r="AB5" s="73">
        <f t="shared" si="4"/>
        <v>2.6666666666666665</v>
      </c>
      <c r="AC5" s="73">
        <f t="shared" si="4"/>
        <v>2.5641025641025643</v>
      </c>
      <c r="AD5" s="73">
        <f t="shared" si="4"/>
        <v>1.6042780748663101</v>
      </c>
      <c r="AE5" s="73">
        <f t="shared" si="4"/>
        <v>1.5384615384615385</v>
      </c>
      <c r="AF5" s="73">
        <f t="shared" si="4"/>
        <v>2.5641025641025643</v>
      </c>
    </row>
    <row r="6" spans="1:34" ht="21.75" thickBot="1" x14ac:dyDescent="0.3">
      <c r="D6" s="8">
        <v>100</v>
      </c>
      <c r="K6" s="20">
        <v>0</v>
      </c>
      <c r="L6" s="20">
        <f>7+0.35</f>
        <v>7.35</v>
      </c>
      <c r="N6" s="16">
        <v>50</v>
      </c>
      <c r="O6" s="14">
        <f t="shared" si="0"/>
        <v>16.657894736842103</v>
      </c>
      <c r="P6" s="16">
        <f t="shared" si="1"/>
        <v>5.5526315789473664</v>
      </c>
      <c r="Q6" s="14">
        <f t="shared" si="2"/>
        <v>316.49999999999994</v>
      </c>
      <c r="R6" s="21">
        <f t="shared" si="2"/>
        <v>105.49999999999996</v>
      </c>
      <c r="U6" s="92" t="s">
        <v>13</v>
      </c>
      <c r="V6" s="93">
        <f>V3+V4+V5</f>
        <v>2207.2538336842499</v>
      </c>
      <c r="W6" s="76" t="s">
        <v>187</v>
      </c>
      <c r="X6" s="77">
        <f>78/3</f>
        <v>26</v>
      </c>
      <c r="Y6" s="73">
        <f t="shared" ref="Y6:AF6" si="5">78/3</f>
        <v>26</v>
      </c>
      <c r="Z6" s="73">
        <f t="shared" si="5"/>
        <v>26</v>
      </c>
      <c r="AA6" s="73">
        <f t="shared" si="5"/>
        <v>26</v>
      </c>
      <c r="AB6" s="73">
        <f t="shared" si="5"/>
        <v>26</v>
      </c>
      <c r="AC6" s="73">
        <f t="shared" si="5"/>
        <v>26</v>
      </c>
      <c r="AD6" s="73">
        <f t="shared" si="5"/>
        <v>26</v>
      </c>
      <c r="AE6" s="73">
        <f t="shared" si="5"/>
        <v>26</v>
      </c>
      <c r="AF6" s="73">
        <f t="shared" si="5"/>
        <v>26</v>
      </c>
    </row>
    <row r="7" spans="1:34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17.768421052631577</v>
      </c>
      <c r="P7" s="16">
        <f t="shared" si="1"/>
        <v>6.6631578947368411</v>
      </c>
      <c r="Q7" s="14">
        <f t="shared" si="2"/>
        <v>337.59999999999997</v>
      </c>
      <c r="R7" s="21">
        <f t="shared" si="2"/>
        <v>126.59999999999998</v>
      </c>
      <c r="U7" s="72"/>
      <c r="V7" s="72"/>
      <c r="W7" s="79" t="s">
        <v>188</v>
      </c>
      <c r="X7" s="80">
        <f>X5*X6</f>
        <v>190.2439024390244</v>
      </c>
      <c r="Y7" s="81">
        <f t="shared" ref="Y7:AF7" si="6">Y5*Y6</f>
        <v>173.33333333333334</v>
      </c>
      <c r="Z7" s="81">
        <f t="shared" si="6"/>
        <v>101.2987012987013</v>
      </c>
      <c r="AA7" s="81">
        <f t="shared" si="6"/>
        <v>416</v>
      </c>
      <c r="AB7" s="81">
        <f t="shared" si="6"/>
        <v>69.333333333333329</v>
      </c>
      <c r="AC7" s="81">
        <f t="shared" si="6"/>
        <v>66.666666666666671</v>
      </c>
      <c r="AD7" s="81">
        <f t="shared" si="6"/>
        <v>41.711229946524064</v>
      </c>
      <c r="AE7" s="81">
        <f t="shared" si="6"/>
        <v>40</v>
      </c>
      <c r="AF7" s="81">
        <f t="shared" si="6"/>
        <v>66.666666666666671</v>
      </c>
    </row>
    <row r="8" spans="1:34" ht="21.75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18.878947368421052</v>
      </c>
      <c r="P8" s="16">
        <f t="shared" si="1"/>
        <v>7.7736842105263158</v>
      </c>
      <c r="Q8" s="14">
        <f t="shared" si="2"/>
        <v>358.7</v>
      </c>
      <c r="R8" s="21">
        <f t="shared" si="2"/>
        <v>147.69999999999999</v>
      </c>
      <c r="U8" s="72"/>
      <c r="V8" s="72"/>
      <c r="W8" s="76" t="s">
        <v>189</v>
      </c>
      <c r="X8" s="78">
        <v>70</v>
      </c>
      <c r="Y8" s="74">
        <v>41</v>
      </c>
      <c r="Z8" s="74">
        <v>36</v>
      </c>
      <c r="AA8" s="74">
        <v>45</v>
      </c>
      <c r="AB8" s="74">
        <v>35</v>
      </c>
      <c r="AC8" s="74">
        <v>35</v>
      </c>
      <c r="AD8" s="74">
        <v>45</v>
      </c>
      <c r="AE8" s="74">
        <v>30</v>
      </c>
      <c r="AF8" s="74">
        <v>30</v>
      </c>
    </row>
    <row r="9" spans="1:34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19.989473684210527</v>
      </c>
      <c r="P9" s="16">
        <f t="shared" si="1"/>
        <v>8.8842105263157904</v>
      </c>
      <c r="Q9" s="14">
        <f t="shared" si="2"/>
        <v>379.8</v>
      </c>
      <c r="R9" s="21">
        <f t="shared" si="2"/>
        <v>168.8</v>
      </c>
      <c r="U9" s="72"/>
      <c r="V9" s="72"/>
      <c r="W9" s="76" t="s">
        <v>6</v>
      </c>
      <c r="X9" s="78">
        <v>1</v>
      </c>
      <c r="Y9" s="74">
        <v>1</v>
      </c>
      <c r="Z9" s="74">
        <v>1</v>
      </c>
      <c r="AA9" s="74">
        <v>1</v>
      </c>
      <c r="AB9" s="74">
        <v>1</v>
      </c>
      <c r="AC9" s="74">
        <v>1</v>
      </c>
      <c r="AD9" s="74">
        <v>1</v>
      </c>
      <c r="AE9" s="74">
        <v>1</v>
      </c>
      <c r="AF9" s="74">
        <v>1</v>
      </c>
    </row>
    <row r="10" spans="1:34" ht="27" thickBot="1" x14ac:dyDescent="0.3">
      <c r="K10" s="2">
        <f>K2+K4+K6+K8</f>
        <v>211</v>
      </c>
      <c r="L10" s="64">
        <f>L2+L4+L6+L8</f>
        <v>20.705263157894734</v>
      </c>
      <c r="N10" s="16">
        <v>90</v>
      </c>
      <c r="O10" s="14">
        <f t="shared" si="0"/>
        <v>21.099999999999998</v>
      </c>
      <c r="P10" s="16">
        <f t="shared" si="1"/>
        <v>9.9947368421052616</v>
      </c>
      <c r="Q10" s="14">
        <f t="shared" si="2"/>
        <v>400.9</v>
      </c>
      <c r="R10" s="21">
        <f t="shared" si="2"/>
        <v>189.89999999999998</v>
      </c>
      <c r="U10" s="72"/>
      <c r="V10" s="72"/>
      <c r="W10" s="82" t="s">
        <v>190</v>
      </c>
      <c r="X10" s="83">
        <f>X8*X9</f>
        <v>70</v>
      </c>
      <c r="Y10" s="84">
        <f t="shared" ref="Y10:AF10" si="7">Y8*Y9</f>
        <v>41</v>
      </c>
      <c r="Z10" s="84">
        <f t="shared" si="7"/>
        <v>36</v>
      </c>
      <c r="AA10" s="84">
        <f t="shared" si="7"/>
        <v>45</v>
      </c>
      <c r="AB10" s="84">
        <f t="shared" si="7"/>
        <v>35</v>
      </c>
      <c r="AC10" s="84">
        <f t="shared" si="7"/>
        <v>35</v>
      </c>
      <c r="AD10" s="84">
        <f t="shared" si="7"/>
        <v>45</v>
      </c>
      <c r="AE10" s="84">
        <f t="shared" si="7"/>
        <v>30</v>
      </c>
      <c r="AF10" s="84">
        <f t="shared" si="7"/>
        <v>30</v>
      </c>
    </row>
    <row r="11" spans="1:34" ht="21.75" thickTop="1" x14ac:dyDescent="0.25">
      <c r="N11" s="16">
        <v>100</v>
      </c>
      <c r="O11" s="14">
        <f t="shared" si="0"/>
        <v>22.210526315789473</v>
      </c>
      <c r="P11" s="16">
        <f t="shared" si="1"/>
        <v>11.105263157894736</v>
      </c>
      <c r="Q11" s="14">
        <f t="shared" si="2"/>
        <v>422</v>
      </c>
      <c r="R11" s="21">
        <f t="shared" si="2"/>
        <v>211</v>
      </c>
      <c r="U11" s="72"/>
      <c r="V11" s="72"/>
      <c r="W11" s="85" t="s">
        <v>186</v>
      </c>
      <c r="X11" s="86">
        <f t="shared" ref="X11:AF11" si="8">X10+X7</f>
        <v>260.2439024390244</v>
      </c>
      <c r="Y11" s="86">
        <f t="shared" si="8"/>
        <v>214.33333333333334</v>
      </c>
      <c r="Z11" s="86">
        <f t="shared" si="8"/>
        <v>137.2987012987013</v>
      </c>
      <c r="AA11" s="86">
        <f t="shared" si="8"/>
        <v>461</v>
      </c>
      <c r="AB11" s="86">
        <f t="shared" si="8"/>
        <v>104.33333333333333</v>
      </c>
      <c r="AC11" s="86">
        <f t="shared" si="8"/>
        <v>101.66666666666667</v>
      </c>
      <c r="AD11" s="86">
        <f t="shared" si="8"/>
        <v>86.711229946524071</v>
      </c>
      <c r="AE11" s="86">
        <f t="shared" si="8"/>
        <v>70</v>
      </c>
      <c r="AF11" s="86">
        <f t="shared" si="8"/>
        <v>96.666666666666671</v>
      </c>
    </row>
    <row r="12" spans="1:34" x14ac:dyDescent="0.25">
      <c r="N12" s="16">
        <v>110</v>
      </c>
      <c r="O12" s="14">
        <f t="shared" si="0"/>
        <v>23.321052631578947</v>
      </c>
      <c r="P12" s="16">
        <f t="shared" si="1"/>
        <v>12.215789473684211</v>
      </c>
      <c r="Q12" s="14">
        <f t="shared" si="2"/>
        <v>443.1</v>
      </c>
      <c r="R12" s="21">
        <f t="shared" si="2"/>
        <v>232.10000000000002</v>
      </c>
    </row>
    <row r="13" spans="1:34" x14ac:dyDescent="0.25">
      <c r="N13" s="16">
        <v>120</v>
      </c>
      <c r="O13" s="14">
        <f t="shared" si="0"/>
        <v>24.431578947368422</v>
      </c>
      <c r="P13" s="16">
        <f t="shared" si="1"/>
        <v>13.326315789473686</v>
      </c>
      <c r="Q13" s="14">
        <f t="shared" si="2"/>
        <v>464.20000000000005</v>
      </c>
      <c r="R13" s="21">
        <f t="shared" si="2"/>
        <v>253.20000000000002</v>
      </c>
    </row>
    <row r="14" spans="1:34" x14ac:dyDescent="0.25">
      <c r="N14" s="16">
        <v>130</v>
      </c>
      <c r="O14" s="14">
        <f t="shared" si="0"/>
        <v>25.542105263157893</v>
      </c>
      <c r="P14" s="16">
        <f t="shared" si="1"/>
        <v>14.436842105263157</v>
      </c>
      <c r="Q14" s="14">
        <f t="shared" si="2"/>
        <v>485.29999999999995</v>
      </c>
      <c r="R14" s="21">
        <f t="shared" si="2"/>
        <v>274.29999999999995</v>
      </c>
    </row>
    <row r="15" spans="1:34" x14ac:dyDescent="0.25">
      <c r="N15" s="16">
        <v>140</v>
      </c>
      <c r="O15" s="14">
        <f t="shared" si="0"/>
        <v>26.652631578947368</v>
      </c>
      <c r="P15" s="16">
        <f t="shared" si="1"/>
        <v>15.547368421052632</v>
      </c>
      <c r="Q15" s="14">
        <f t="shared" si="2"/>
        <v>506.4</v>
      </c>
      <c r="R15" s="21">
        <f t="shared" si="2"/>
        <v>295.39999999999998</v>
      </c>
    </row>
    <row r="16" spans="1:34" x14ac:dyDescent="0.25">
      <c r="N16" s="16">
        <v>150</v>
      </c>
      <c r="O16" s="14">
        <f t="shared" si="0"/>
        <v>27.763157894736842</v>
      </c>
      <c r="P16" s="16">
        <f t="shared" si="1"/>
        <v>16.657894736842106</v>
      </c>
      <c r="Q16" s="14">
        <f t="shared" si="2"/>
        <v>527.5</v>
      </c>
      <c r="R16" s="21">
        <f t="shared" si="2"/>
        <v>316.5</v>
      </c>
    </row>
    <row r="17" spans="14:18" x14ac:dyDescent="0.25">
      <c r="N17" s="16">
        <v>200</v>
      </c>
      <c r="O17" s="14">
        <f t="shared" si="0"/>
        <v>33.315789473684205</v>
      </c>
      <c r="P17" s="16">
        <f t="shared" si="1"/>
        <v>22.210526315789469</v>
      </c>
      <c r="Q17" s="14">
        <f t="shared" si="2"/>
        <v>632.99999999999989</v>
      </c>
      <c r="R17" s="21">
        <f t="shared" si="2"/>
        <v>421.99999999999989</v>
      </c>
    </row>
    <row r="18" spans="14:18" x14ac:dyDescent="0.25">
      <c r="R18" s="21"/>
    </row>
  </sheetData>
  <mergeCells count="1">
    <mergeCell ref="U1:W1"/>
  </mergeCells>
  <pageMargins left="0.7" right="0.7" top="0.75" bottom="0.75" header="0.3" footer="0.3"/>
  <pageSetup orientation="portrait" verticalDpi="0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17"/>
  <sheetViews>
    <sheetView rightToLeft="1" zoomScaleNormal="100" workbookViewId="0">
      <selection activeCell="J9" sqref="J9"/>
    </sheetView>
  </sheetViews>
  <sheetFormatPr defaultRowHeight="15.75" x14ac:dyDescent="0.25"/>
  <cols>
    <col min="1" max="1" width="6.7109375" style="15" bestFit="1" customWidth="1"/>
    <col min="2" max="2" width="43.85546875" style="15" customWidth="1"/>
    <col min="3" max="3" width="9.140625" style="15"/>
    <col min="4" max="4" width="8.85546875" style="15" bestFit="1" customWidth="1"/>
    <col min="5" max="5" width="8.5703125" style="19" bestFit="1" customWidth="1"/>
    <col min="6" max="6" width="8.42578125" style="19" bestFit="1" customWidth="1"/>
    <col min="7" max="7" width="12.28515625" style="15" customWidth="1"/>
    <col min="8" max="8" width="8.42578125" style="19" bestFit="1" customWidth="1"/>
    <col min="9" max="9" width="5.140625" style="15" bestFit="1" customWidth="1"/>
    <col min="10" max="10" width="8.42578125" style="15" bestFit="1" customWidth="1"/>
    <col min="11" max="11" width="11" style="15" bestFit="1" customWidth="1"/>
    <col min="12" max="12" width="10.5703125" style="15" bestFit="1" customWidth="1"/>
    <col min="13" max="13" width="9.140625" style="15"/>
    <col min="14" max="14" width="8" style="15" bestFit="1" customWidth="1"/>
    <col min="15" max="15" width="8.42578125" style="15" bestFit="1" customWidth="1"/>
    <col min="16" max="16" width="5.42578125" style="15" bestFit="1" customWidth="1"/>
    <col min="17" max="17" width="10" style="22" bestFit="1" customWidth="1"/>
    <col min="18" max="18" width="7.28515625" style="22" bestFit="1" customWidth="1"/>
    <col min="19" max="20" width="9.140625" style="15"/>
    <col min="21" max="21" width="19.85546875" style="15" customWidth="1"/>
    <col min="22" max="22" width="11.85546875" style="15" bestFit="1" customWidth="1"/>
    <col min="23" max="23" width="37.85546875" style="15" customWidth="1"/>
    <col min="24" max="25" width="11.5703125" style="15" bestFit="1" customWidth="1"/>
    <col min="26" max="26" width="10" style="15" bestFit="1" customWidth="1"/>
    <col min="27" max="27" width="11.5703125" style="15" bestFit="1" customWidth="1"/>
    <col min="28" max="30" width="10" style="15" bestFit="1" customWidth="1"/>
    <col min="31" max="16384" width="9.140625" style="15"/>
  </cols>
  <sheetData>
    <row r="1" spans="1:30" ht="39" thickTop="1" x14ac:dyDescent="0.25">
      <c r="A1" s="15" t="s">
        <v>163</v>
      </c>
      <c r="B1" s="15" t="s">
        <v>164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  <c r="U1" s="115"/>
      <c r="V1" s="115"/>
      <c r="W1" s="115"/>
      <c r="X1" s="75" t="s">
        <v>172</v>
      </c>
      <c r="Y1" s="76" t="s">
        <v>173</v>
      </c>
      <c r="Z1" s="76" t="s">
        <v>174</v>
      </c>
      <c r="AA1" s="76" t="s">
        <v>175</v>
      </c>
      <c r="AB1" s="76" t="s">
        <v>176</v>
      </c>
      <c r="AC1" s="76" t="s">
        <v>182</v>
      </c>
      <c r="AD1" s="76" t="s">
        <v>183</v>
      </c>
    </row>
    <row r="2" spans="1:30" ht="21.75" thickBot="1" x14ac:dyDescent="0.3">
      <c r="D2" s="8">
        <v>0.3</v>
      </c>
      <c r="E2" s="10">
        <f>D6/D8</f>
        <v>26.666666666666668</v>
      </c>
      <c r="F2" s="9">
        <f>E2*D4</f>
        <v>26.666666666666668</v>
      </c>
      <c r="G2" s="8">
        <v>13</v>
      </c>
      <c r="H2" s="7">
        <v>35</v>
      </c>
      <c r="I2" s="6">
        <v>1.25</v>
      </c>
      <c r="J2" s="5">
        <f>H2*I2</f>
        <v>43.75</v>
      </c>
      <c r="K2" s="2">
        <f>F2+J2</f>
        <v>70.416666666666671</v>
      </c>
      <c r="L2" s="4">
        <f>K10/G2</f>
        <v>5.416666666666667</v>
      </c>
      <c r="N2" s="16">
        <v>10</v>
      </c>
      <c r="O2" s="14">
        <f>($L$2)*((N2+100)/100)</f>
        <v>5.9583333333333339</v>
      </c>
      <c r="P2" s="16">
        <f>O2-$L$2</f>
        <v>0.54166666666666696</v>
      </c>
      <c r="Q2" s="14">
        <f>O2*$G$2</f>
        <v>77.458333333333343</v>
      </c>
      <c r="R2" s="21">
        <f>P2*$G$2</f>
        <v>7.0416666666666705</v>
      </c>
      <c r="S2" s="22"/>
      <c r="U2" s="75" t="s">
        <v>179</v>
      </c>
      <c r="V2" s="74">
        <v>410</v>
      </c>
      <c r="W2" s="76" t="s">
        <v>177</v>
      </c>
      <c r="X2" s="77">
        <v>174</v>
      </c>
      <c r="Y2" s="74">
        <v>174</v>
      </c>
      <c r="Z2" s="74">
        <v>96</v>
      </c>
      <c r="AA2" s="74">
        <v>117</v>
      </c>
      <c r="AB2" s="74">
        <v>176</v>
      </c>
      <c r="AC2" s="74">
        <v>64</v>
      </c>
      <c r="AD2" s="74">
        <v>64</v>
      </c>
    </row>
    <row r="3" spans="1:30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6.5</v>
      </c>
      <c r="P3" s="16">
        <f t="shared" ref="P3:P17" si="1">O3-$L$2</f>
        <v>1.083333333333333</v>
      </c>
      <c r="Q3" s="14">
        <f t="shared" ref="Q3:R17" si="2">O3*$G$2</f>
        <v>84.5</v>
      </c>
      <c r="R3" s="21">
        <f t="shared" si="2"/>
        <v>14.083333333333329</v>
      </c>
      <c r="U3" s="76" t="s">
        <v>186</v>
      </c>
      <c r="V3" s="73">
        <f>X11+Y11+Z11+AA11+AB11+AC11+AD11</f>
        <v>1592.0183733890628</v>
      </c>
      <c r="W3" s="76" t="s">
        <v>178</v>
      </c>
      <c r="X3" s="74">
        <v>6</v>
      </c>
      <c r="Y3" s="74">
        <v>6</v>
      </c>
      <c r="Z3" s="74">
        <v>1</v>
      </c>
      <c r="AA3" s="74">
        <v>1</v>
      </c>
      <c r="AB3" s="74">
        <v>1</v>
      </c>
      <c r="AC3" s="74">
        <v>1</v>
      </c>
      <c r="AD3" s="74">
        <v>1</v>
      </c>
    </row>
    <row r="4" spans="1:30" ht="21.75" thickBot="1" x14ac:dyDescent="0.3">
      <c r="D4" s="12">
        <v>1</v>
      </c>
      <c r="K4" s="20">
        <v>0</v>
      </c>
      <c r="L4" s="20">
        <v>2</v>
      </c>
      <c r="N4" s="16">
        <v>30</v>
      </c>
      <c r="O4" s="14">
        <f t="shared" si="0"/>
        <v>7.041666666666667</v>
      </c>
      <c r="P4" s="16">
        <f t="shared" si="1"/>
        <v>1.625</v>
      </c>
      <c r="Q4" s="14">
        <f t="shared" si="2"/>
        <v>91.541666666666671</v>
      </c>
      <c r="R4" s="21">
        <f t="shared" si="2"/>
        <v>21.125</v>
      </c>
      <c r="U4" s="116"/>
      <c r="V4" s="116"/>
      <c r="W4" s="76" t="s">
        <v>180</v>
      </c>
      <c r="X4" s="77">
        <f>X2/X3</f>
        <v>29</v>
      </c>
      <c r="Y4" s="73">
        <f t="shared" ref="Y4:AD4" si="3">Y2/Y3</f>
        <v>29</v>
      </c>
      <c r="Z4" s="73">
        <f t="shared" si="3"/>
        <v>96</v>
      </c>
      <c r="AA4" s="73">
        <f t="shared" si="3"/>
        <v>117</v>
      </c>
      <c r="AB4" s="73">
        <f t="shared" si="3"/>
        <v>176</v>
      </c>
      <c r="AC4" s="73">
        <f t="shared" si="3"/>
        <v>64</v>
      </c>
      <c r="AD4" s="73">
        <f t="shared" si="3"/>
        <v>64</v>
      </c>
    </row>
    <row r="5" spans="1:30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7.583333333333333</v>
      </c>
      <c r="P5" s="16">
        <f t="shared" si="1"/>
        <v>2.1666666666666661</v>
      </c>
      <c r="Q5" s="14">
        <f t="shared" si="2"/>
        <v>98.583333333333329</v>
      </c>
      <c r="R5" s="21">
        <f t="shared" si="2"/>
        <v>28.166666666666657</v>
      </c>
      <c r="U5" s="116"/>
      <c r="V5" s="116"/>
      <c r="W5" s="76" t="s">
        <v>181</v>
      </c>
      <c r="X5" s="77">
        <f t="shared" ref="X5:AD5" si="4">$V$2/X4</f>
        <v>14.137931034482758</v>
      </c>
      <c r="Y5" s="73">
        <f t="shared" si="4"/>
        <v>14.137931034482758</v>
      </c>
      <c r="Z5" s="73">
        <f t="shared" si="4"/>
        <v>4.270833333333333</v>
      </c>
      <c r="AA5" s="73">
        <f t="shared" si="4"/>
        <v>3.5042735042735043</v>
      </c>
      <c r="AB5" s="73">
        <f t="shared" si="4"/>
        <v>2.3295454545454546</v>
      </c>
      <c r="AC5" s="73">
        <f t="shared" si="4"/>
        <v>6.40625</v>
      </c>
      <c r="AD5" s="73">
        <f t="shared" si="4"/>
        <v>6.40625</v>
      </c>
    </row>
    <row r="6" spans="1:30" ht="21.75" thickBot="1" x14ac:dyDescent="0.3">
      <c r="D6" s="8">
        <v>80</v>
      </c>
      <c r="K6" s="20">
        <v>0</v>
      </c>
      <c r="L6" s="20">
        <f>7+0.35</f>
        <v>7.35</v>
      </c>
      <c r="N6" s="16">
        <v>50</v>
      </c>
      <c r="O6" s="14">
        <f t="shared" si="0"/>
        <v>8.125</v>
      </c>
      <c r="P6" s="16">
        <f t="shared" si="1"/>
        <v>2.708333333333333</v>
      </c>
      <c r="Q6" s="14">
        <f t="shared" si="2"/>
        <v>105.625</v>
      </c>
      <c r="R6" s="21">
        <f t="shared" si="2"/>
        <v>35.208333333333329</v>
      </c>
      <c r="U6" s="116"/>
      <c r="V6" s="116"/>
      <c r="W6" s="76" t="s">
        <v>187</v>
      </c>
      <c r="X6" s="77">
        <f>78/3</f>
        <v>26</v>
      </c>
      <c r="Y6" s="73">
        <f t="shared" ref="Y6:AD6" si="5">78/3</f>
        <v>26</v>
      </c>
      <c r="Z6" s="73">
        <f t="shared" si="5"/>
        <v>26</v>
      </c>
      <c r="AA6" s="73">
        <f t="shared" si="5"/>
        <v>26</v>
      </c>
      <c r="AB6" s="73">
        <f t="shared" si="5"/>
        <v>26</v>
      </c>
      <c r="AC6" s="73">
        <f t="shared" si="5"/>
        <v>26</v>
      </c>
      <c r="AD6" s="73">
        <f t="shared" si="5"/>
        <v>26</v>
      </c>
    </row>
    <row r="7" spans="1:30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8.6666666666666679</v>
      </c>
      <c r="P7" s="16">
        <f t="shared" si="1"/>
        <v>3.2500000000000009</v>
      </c>
      <c r="Q7" s="14">
        <f t="shared" si="2"/>
        <v>112.66666666666669</v>
      </c>
      <c r="R7" s="21">
        <f t="shared" si="2"/>
        <v>42.250000000000014</v>
      </c>
      <c r="U7" s="116"/>
      <c r="V7" s="116"/>
      <c r="W7" s="79" t="s">
        <v>188</v>
      </c>
      <c r="X7" s="80">
        <f>X5*X6</f>
        <v>367.58620689655169</v>
      </c>
      <c r="Y7" s="81">
        <f t="shared" ref="Y7:AD7" si="6">Y5*Y6</f>
        <v>367.58620689655169</v>
      </c>
      <c r="Z7" s="81">
        <f t="shared" si="6"/>
        <v>111.04166666666666</v>
      </c>
      <c r="AA7" s="81">
        <f t="shared" si="6"/>
        <v>91.111111111111114</v>
      </c>
      <c r="AB7" s="81">
        <f t="shared" si="6"/>
        <v>60.56818181818182</v>
      </c>
      <c r="AC7" s="81">
        <f t="shared" si="6"/>
        <v>166.5625</v>
      </c>
      <c r="AD7" s="81">
        <f t="shared" si="6"/>
        <v>166.5625</v>
      </c>
    </row>
    <row r="8" spans="1:30" ht="21.75" thickBot="1" x14ac:dyDescent="0.3">
      <c r="D8" s="12">
        <v>3</v>
      </c>
      <c r="K8" s="20"/>
      <c r="L8" s="20">
        <v>0.25</v>
      </c>
      <c r="N8" s="16">
        <v>70</v>
      </c>
      <c r="O8" s="14">
        <f t="shared" si="0"/>
        <v>9.2083333333333339</v>
      </c>
      <c r="P8" s="16">
        <f t="shared" si="1"/>
        <v>3.791666666666667</v>
      </c>
      <c r="Q8" s="14">
        <f t="shared" si="2"/>
        <v>119.70833333333334</v>
      </c>
      <c r="R8" s="21">
        <f t="shared" si="2"/>
        <v>49.291666666666671</v>
      </c>
      <c r="U8" s="116"/>
      <c r="V8" s="116"/>
      <c r="W8" s="76" t="s">
        <v>189</v>
      </c>
      <c r="X8" s="78">
        <v>40</v>
      </c>
      <c r="Y8" s="74">
        <v>40</v>
      </c>
      <c r="Z8" s="74">
        <v>39</v>
      </c>
      <c r="AA8" s="74">
        <v>37</v>
      </c>
      <c r="AB8" s="74">
        <v>60</v>
      </c>
      <c r="AC8" s="74">
        <f>45/2</f>
        <v>22.5</v>
      </c>
      <c r="AD8" s="74">
        <f>45/2</f>
        <v>22.5</v>
      </c>
    </row>
    <row r="9" spans="1:30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9.75</v>
      </c>
      <c r="P9" s="16">
        <f t="shared" si="1"/>
        <v>4.333333333333333</v>
      </c>
      <c r="Q9" s="14">
        <f t="shared" si="2"/>
        <v>126.75</v>
      </c>
      <c r="R9" s="21">
        <f t="shared" si="2"/>
        <v>56.333333333333329</v>
      </c>
      <c r="U9" s="116"/>
      <c r="V9" s="116"/>
      <c r="W9" s="76" t="s">
        <v>6</v>
      </c>
      <c r="X9" s="78">
        <v>1</v>
      </c>
      <c r="Y9" s="74">
        <v>1</v>
      </c>
      <c r="Z9" s="74">
        <v>1</v>
      </c>
      <c r="AA9" s="74">
        <v>1</v>
      </c>
      <c r="AB9" s="74">
        <v>1</v>
      </c>
      <c r="AC9" s="74">
        <v>1</v>
      </c>
      <c r="AD9" s="74">
        <v>1</v>
      </c>
    </row>
    <row r="10" spans="1:30" ht="27" thickBot="1" x14ac:dyDescent="0.3">
      <c r="K10" s="2">
        <f>K2+K4+K6+K8</f>
        <v>70.416666666666671</v>
      </c>
      <c r="L10" s="64">
        <f>L2+L4+L6+L8</f>
        <v>15.016666666666666</v>
      </c>
      <c r="N10" s="16">
        <v>90</v>
      </c>
      <c r="O10" s="14">
        <f t="shared" si="0"/>
        <v>10.291666666666666</v>
      </c>
      <c r="P10" s="16">
        <f t="shared" si="1"/>
        <v>4.8749999999999991</v>
      </c>
      <c r="Q10" s="14">
        <f t="shared" si="2"/>
        <v>133.79166666666666</v>
      </c>
      <c r="R10" s="21">
        <f t="shared" si="2"/>
        <v>63.374999999999986</v>
      </c>
      <c r="U10" s="116"/>
      <c r="V10" s="116"/>
      <c r="W10" s="82" t="s">
        <v>190</v>
      </c>
      <c r="X10" s="83">
        <f>X8*X9</f>
        <v>40</v>
      </c>
      <c r="Y10" s="84">
        <f t="shared" ref="Y10:AD10" si="7">Y8*Y9</f>
        <v>40</v>
      </c>
      <c r="Z10" s="84">
        <f t="shared" si="7"/>
        <v>39</v>
      </c>
      <c r="AA10" s="84">
        <f t="shared" si="7"/>
        <v>37</v>
      </c>
      <c r="AB10" s="84">
        <f t="shared" si="7"/>
        <v>60</v>
      </c>
      <c r="AC10" s="84">
        <f t="shared" si="7"/>
        <v>22.5</v>
      </c>
      <c r="AD10" s="84">
        <f t="shared" si="7"/>
        <v>22.5</v>
      </c>
    </row>
    <row r="11" spans="1:30" ht="21.75" thickTop="1" x14ac:dyDescent="0.25">
      <c r="N11" s="16">
        <v>100</v>
      </c>
      <c r="O11" s="14">
        <f t="shared" si="0"/>
        <v>10.833333333333334</v>
      </c>
      <c r="P11" s="16">
        <f t="shared" si="1"/>
        <v>5.416666666666667</v>
      </c>
      <c r="Q11" s="14">
        <f t="shared" si="2"/>
        <v>140.83333333333334</v>
      </c>
      <c r="R11" s="21">
        <f t="shared" si="2"/>
        <v>70.416666666666671</v>
      </c>
      <c r="U11" s="116"/>
      <c r="V11" s="116"/>
      <c r="W11" s="85" t="s">
        <v>186</v>
      </c>
      <c r="X11" s="86">
        <f>X10+X7</f>
        <v>407.58620689655169</v>
      </c>
      <c r="Y11" s="86">
        <f t="shared" ref="Y11:AD11" si="8">Y10+Y7</f>
        <v>407.58620689655169</v>
      </c>
      <c r="Z11" s="86">
        <f t="shared" si="8"/>
        <v>150.04166666666666</v>
      </c>
      <c r="AA11" s="86">
        <f t="shared" si="8"/>
        <v>128.11111111111111</v>
      </c>
      <c r="AB11" s="86">
        <f t="shared" si="8"/>
        <v>120.56818181818181</v>
      </c>
      <c r="AC11" s="86">
        <f t="shared" si="8"/>
        <v>189.0625</v>
      </c>
      <c r="AD11" s="86">
        <f t="shared" si="8"/>
        <v>189.0625</v>
      </c>
    </row>
    <row r="12" spans="1:30" ht="21" x14ac:dyDescent="0.25">
      <c r="N12" s="16">
        <v>110</v>
      </c>
      <c r="O12" s="14">
        <f t="shared" si="0"/>
        <v>11.375000000000002</v>
      </c>
      <c r="P12" s="16">
        <f t="shared" si="1"/>
        <v>5.9583333333333348</v>
      </c>
      <c r="Q12" s="14">
        <f t="shared" si="2"/>
        <v>147.87500000000003</v>
      </c>
      <c r="R12" s="21">
        <f t="shared" si="2"/>
        <v>77.458333333333357</v>
      </c>
    </row>
    <row r="13" spans="1:30" ht="21" x14ac:dyDescent="0.25">
      <c r="N13" s="16">
        <v>120</v>
      </c>
      <c r="O13" s="14">
        <f t="shared" si="0"/>
        <v>11.916666666666668</v>
      </c>
      <c r="P13" s="16">
        <f t="shared" si="1"/>
        <v>6.5000000000000009</v>
      </c>
      <c r="Q13" s="14">
        <f t="shared" si="2"/>
        <v>154.91666666666669</v>
      </c>
      <c r="R13" s="21">
        <f t="shared" si="2"/>
        <v>84.500000000000014</v>
      </c>
    </row>
    <row r="14" spans="1:30" ht="21" x14ac:dyDescent="0.25">
      <c r="N14" s="16">
        <v>130</v>
      </c>
      <c r="O14" s="14">
        <f t="shared" si="0"/>
        <v>12.458333333333334</v>
      </c>
      <c r="P14" s="16">
        <f t="shared" si="1"/>
        <v>7.041666666666667</v>
      </c>
      <c r="Q14" s="14">
        <f t="shared" si="2"/>
        <v>161.95833333333334</v>
      </c>
      <c r="R14" s="21">
        <f t="shared" si="2"/>
        <v>91.541666666666671</v>
      </c>
    </row>
    <row r="15" spans="1:30" ht="21" x14ac:dyDescent="0.25">
      <c r="N15" s="16">
        <v>140</v>
      </c>
      <c r="O15" s="14">
        <f t="shared" si="0"/>
        <v>13</v>
      </c>
      <c r="P15" s="16">
        <f t="shared" si="1"/>
        <v>7.583333333333333</v>
      </c>
      <c r="Q15" s="14">
        <f t="shared" si="2"/>
        <v>169</v>
      </c>
      <c r="R15" s="21">
        <f t="shared" si="2"/>
        <v>98.583333333333329</v>
      </c>
    </row>
    <row r="16" spans="1:30" ht="21" x14ac:dyDescent="0.25">
      <c r="N16" s="16">
        <v>150</v>
      </c>
      <c r="O16" s="14">
        <f t="shared" si="0"/>
        <v>13.541666666666668</v>
      </c>
      <c r="P16" s="16">
        <f t="shared" si="1"/>
        <v>8.125</v>
      </c>
      <c r="Q16" s="14">
        <f t="shared" si="2"/>
        <v>176.04166666666669</v>
      </c>
      <c r="R16" s="21">
        <f t="shared" si="2"/>
        <v>105.625</v>
      </c>
    </row>
    <row r="17" spans="14:18" ht="21" x14ac:dyDescent="0.25">
      <c r="N17" s="16">
        <v>200</v>
      </c>
      <c r="O17" s="14">
        <f t="shared" si="0"/>
        <v>16.25</v>
      </c>
      <c r="P17" s="16">
        <f t="shared" si="1"/>
        <v>10.833333333333332</v>
      </c>
      <c r="Q17" s="14">
        <f t="shared" si="2"/>
        <v>211.25</v>
      </c>
      <c r="R17" s="21">
        <f t="shared" si="2"/>
        <v>140.83333333333331</v>
      </c>
    </row>
  </sheetData>
  <mergeCells count="2">
    <mergeCell ref="U1:W1"/>
    <mergeCell ref="U4:V11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J12" sqref="J12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.5703125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155</v>
      </c>
      <c r="B1" s="15" t="s">
        <v>159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25</v>
      </c>
      <c r="F2" s="9">
        <f>E2*D4</f>
        <v>25</v>
      </c>
      <c r="G2" s="8">
        <v>3</v>
      </c>
      <c r="H2" s="7">
        <v>42</v>
      </c>
      <c r="I2" s="6">
        <v>1</v>
      </c>
      <c r="J2" s="5">
        <f>H2*I2</f>
        <v>42</v>
      </c>
      <c r="K2" s="2">
        <f>F2+J2</f>
        <v>67</v>
      </c>
      <c r="L2" s="4">
        <f>K10/G2</f>
        <v>25.666666666666668</v>
      </c>
      <c r="N2" s="16">
        <v>10</v>
      </c>
      <c r="O2" s="14">
        <f>($L$2)*((N2+100)/100)</f>
        <v>28.233333333333338</v>
      </c>
      <c r="P2" s="16">
        <f>O2-$L$2</f>
        <v>2.56666666666667</v>
      </c>
      <c r="Q2" s="14">
        <f>O2*$G$2</f>
        <v>84.700000000000017</v>
      </c>
      <c r="R2" s="21">
        <f>P2*$G$2</f>
        <v>7.7000000000000099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30.8</v>
      </c>
      <c r="P3" s="16">
        <f t="shared" ref="P3:P17" si="1">O3-$L$2</f>
        <v>5.1333333333333329</v>
      </c>
      <c r="Q3" s="14">
        <f t="shared" ref="Q3:R17" si="2">O3*$G$2</f>
        <v>92.4</v>
      </c>
      <c r="R3" s="21">
        <f t="shared" si="2"/>
        <v>15.399999999999999</v>
      </c>
    </row>
    <row r="4" spans="1:19" ht="21.75" thickBot="1" x14ac:dyDescent="0.3">
      <c r="D4" s="12">
        <v>1</v>
      </c>
      <c r="K4" s="20">
        <v>5</v>
      </c>
      <c r="L4" s="20">
        <v>4</v>
      </c>
      <c r="N4" s="16">
        <v>30</v>
      </c>
      <c r="O4" s="14">
        <f t="shared" si="0"/>
        <v>33.366666666666667</v>
      </c>
      <c r="P4" s="16">
        <f t="shared" si="1"/>
        <v>7.6999999999999993</v>
      </c>
      <c r="Q4" s="14">
        <f t="shared" si="2"/>
        <v>100.1</v>
      </c>
      <c r="R4" s="21">
        <f t="shared" si="2"/>
        <v>23.099999999999998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35.93333333333333</v>
      </c>
      <c r="P5" s="16">
        <f t="shared" si="1"/>
        <v>10.266666666666662</v>
      </c>
      <c r="Q5" s="14">
        <f t="shared" si="2"/>
        <v>107.79999999999998</v>
      </c>
      <c r="R5" s="21">
        <f t="shared" si="2"/>
        <v>30.799999999999986</v>
      </c>
    </row>
    <row r="6" spans="1:19" ht="21.75" thickBot="1" x14ac:dyDescent="0.3">
      <c r="D6" s="8">
        <v>75</v>
      </c>
      <c r="K6" s="20">
        <v>5</v>
      </c>
      <c r="L6" s="20">
        <v>1</v>
      </c>
      <c r="N6" s="16">
        <v>50</v>
      </c>
      <c r="O6" s="14">
        <f t="shared" si="0"/>
        <v>38.5</v>
      </c>
      <c r="P6" s="16">
        <f t="shared" si="1"/>
        <v>12.833333333333332</v>
      </c>
      <c r="Q6" s="14">
        <f t="shared" si="2"/>
        <v>115.5</v>
      </c>
      <c r="R6" s="21">
        <f t="shared" si="2"/>
        <v>38.5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41.06666666666667</v>
      </c>
      <c r="P7" s="16">
        <f t="shared" si="1"/>
        <v>15.400000000000002</v>
      </c>
      <c r="Q7" s="14">
        <f t="shared" si="2"/>
        <v>123.20000000000002</v>
      </c>
      <c r="R7" s="21">
        <f t="shared" si="2"/>
        <v>46.2</v>
      </c>
    </row>
    <row r="8" spans="1:19" ht="21.75" thickBot="1" x14ac:dyDescent="0.3">
      <c r="D8" s="12">
        <v>3</v>
      </c>
      <c r="K8" s="20"/>
      <c r="L8" s="20">
        <v>7</v>
      </c>
      <c r="N8" s="16">
        <v>70</v>
      </c>
      <c r="O8" s="14">
        <f t="shared" si="0"/>
        <v>43.633333333333333</v>
      </c>
      <c r="P8" s="16">
        <f t="shared" si="1"/>
        <v>17.966666666666665</v>
      </c>
      <c r="Q8" s="14">
        <f t="shared" si="2"/>
        <v>130.9</v>
      </c>
      <c r="R8" s="21">
        <f t="shared" si="2"/>
        <v>53.899999999999991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46.2</v>
      </c>
      <c r="P9" s="16">
        <f t="shared" si="1"/>
        <v>20.533333333333335</v>
      </c>
      <c r="Q9" s="14">
        <f t="shared" si="2"/>
        <v>138.60000000000002</v>
      </c>
      <c r="R9" s="21">
        <f t="shared" si="2"/>
        <v>61.600000000000009</v>
      </c>
    </row>
    <row r="10" spans="1:19" ht="27" thickBot="1" x14ac:dyDescent="0.3">
      <c r="K10" s="2">
        <f>K2+K4+K6+K8</f>
        <v>77</v>
      </c>
      <c r="L10" s="64">
        <f>L2+L4+L6+L8</f>
        <v>37.666666666666671</v>
      </c>
      <c r="N10" s="16">
        <v>90</v>
      </c>
      <c r="O10" s="14">
        <f t="shared" si="0"/>
        <v>48.766666666666666</v>
      </c>
      <c r="P10" s="16">
        <f t="shared" si="1"/>
        <v>23.099999999999998</v>
      </c>
      <c r="Q10" s="14">
        <f t="shared" si="2"/>
        <v>146.30000000000001</v>
      </c>
      <c r="R10" s="21">
        <f t="shared" si="2"/>
        <v>69.3</v>
      </c>
    </row>
    <row r="11" spans="1:19" ht="21.75" thickTop="1" x14ac:dyDescent="0.25">
      <c r="N11" s="16">
        <v>100</v>
      </c>
      <c r="O11" s="14">
        <f t="shared" si="0"/>
        <v>51.333333333333336</v>
      </c>
      <c r="P11" s="16">
        <f t="shared" si="1"/>
        <v>25.666666666666668</v>
      </c>
      <c r="Q11" s="14">
        <f t="shared" si="2"/>
        <v>154</v>
      </c>
      <c r="R11" s="21">
        <f t="shared" si="2"/>
        <v>77</v>
      </c>
    </row>
    <row r="12" spans="1:19" ht="21" x14ac:dyDescent="0.25">
      <c r="N12" s="16">
        <v>110</v>
      </c>
      <c r="O12" s="14">
        <f t="shared" si="0"/>
        <v>53.900000000000006</v>
      </c>
      <c r="P12" s="16">
        <f t="shared" si="1"/>
        <v>28.233333333333338</v>
      </c>
      <c r="Q12" s="14">
        <f t="shared" si="2"/>
        <v>161.70000000000002</v>
      </c>
      <c r="R12" s="21">
        <f t="shared" si="2"/>
        <v>84.700000000000017</v>
      </c>
    </row>
    <row r="13" spans="1:19" ht="21" x14ac:dyDescent="0.25">
      <c r="N13" s="16">
        <v>120</v>
      </c>
      <c r="O13" s="14">
        <f t="shared" si="0"/>
        <v>56.466666666666676</v>
      </c>
      <c r="P13" s="16">
        <f t="shared" si="1"/>
        <v>30.800000000000008</v>
      </c>
      <c r="Q13" s="14">
        <f t="shared" si="2"/>
        <v>169.40000000000003</v>
      </c>
      <c r="R13" s="21">
        <f t="shared" si="2"/>
        <v>92.40000000000002</v>
      </c>
    </row>
    <row r="14" spans="1:19" ht="21" x14ac:dyDescent="0.25">
      <c r="N14" s="16">
        <v>130</v>
      </c>
      <c r="O14" s="14">
        <f t="shared" si="0"/>
        <v>59.033333333333331</v>
      </c>
      <c r="P14" s="16">
        <f t="shared" si="1"/>
        <v>33.36666666666666</v>
      </c>
      <c r="Q14" s="14">
        <f t="shared" si="2"/>
        <v>177.1</v>
      </c>
      <c r="R14" s="21">
        <f t="shared" si="2"/>
        <v>100.09999999999998</v>
      </c>
    </row>
    <row r="15" spans="1:19" ht="21" x14ac:dyDescent="0.25">
      <c r="N15" s="16">
        <v>140</v>
      </c>
      <c r="O15" s="14">
        <f t="shared" si="0"/>
        <v>61.6</v>
      </c>
      <c r="P15" s="16">
        <f t="shared" si="1"/>
        <v>35.933333333333337</v>
      </c>
      <c r="Q15" s="14">
        <f t="shared" si="2"/>
        <v>184.8</v>
      </c>
      <c r="R15" s="21">
        <f t="shared" si="2"/>
        <v>107.80000000000001</v>
      </c>
    </row>
    <row r="16" spans="1:19" ht="21" x14ac:dyDescent="0.25">
      <c r="N16" s="16">
        <v>150</v>
      </c>
      <c r="O16" s="14">
        <f t="shared" si="0"/>
        <v>64.166666666666671</v>
      </c>
      <c r="P16" s="16">
        <f t="shared" si="1"/>
        <v>38.5</v>
      </c>
      <c r="Q16" s="14">
        <f t="shared" si="2"/>
        <v>192.5</v>
      </c>
      <c r="R16" s="21">
        <f t="shared" si="2"/>
        <v>115.5</v>
      </c>
    </row>
    <row r="17" spans="14:18" ht="21" x14ac:dyDescent="0.25">
      <c r="N17" s="16">
        <v>200</v>
      </c>
      <c r="O17" s="14">
        <f t="shared" si="0"/>
        <v>77</v>
      </c>
      <c r="P17" s="16">
        <f t="shared" si="1"/>
        <v>51.333333333333329</v>
      </c>
      <c r="Q17" s="14">
        <f t="shared" si="2"/>
        <v>231</v>
      </c>
      <c r="R17" s="21">
        <f t="shared" si="2"/>
        <v>154</v>
      </c>
    </row>
    <row r="18" spans="14:18" x14ac:dyDescent="0.25">
      <c r="R18" s="21"/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zoomScale="115" zoomScaleNormal="115" workbookViewId="0">
      <selection activeCell="C6" sqref="C6"/>
    </sheetView>
  </sheetViews>
  <sheetFormatPr defaultRowHeight="15.75" x14ac:dyDescent="0.25"/>
  <cols>
    <col min="1" max="1" width="9.140625" style="65"/>
    <col min="2" max="2" width="43.85546875" style="65" bestFit="1" customWidth="1"/>
    <col min="3" max="4" width="9.140625" style="65"/>
    <col min="5" max="5" width="9.140625" style="66"/>
    <col min="6" max="6" width="10" style="66" bestFit="1" customWidth="1"/>
    <col min="7" max="7" width="8.5703125" style="65" customWidth="1"/>
    <col min="8" max="8" width="9.140625" style="66"/>
    <col min="9" max="9" width="6.85546875" style="65" customWidth="1"/>
    <col min="10" max="10" width="10" style="65" bestFit="1" customWidth="1"/>
    <col min="11" max="11" width="15.5703125" style="65" customWidth="1"/>
    <col min="12" max="12" width="10.5703125" style="65" bestFit="1" customWidth="1"/>
    <col min="13" max="14" width="9.140625" style="65"/>
    <col min="15" max="15" width="10" style="65" bestFit="1" customWidth="1"/>
    <col min="16" max="16" width="9.140625" style="65"/>
    <col min="17" max="17" width="10" style="22" bestFit="1" customWidth="1"/>
    <col min="18" max="18" width="8.7109375" style="22" customWidth="1"/>
    <col min="19" max="16384" width="9.140625" style="65"/>
  </cols>
  <sheetData>
    <row r="1" spans="1:19" ht="57" customHeight="1" thickTop="1" x14ac:dyDescent="0.25">
      <c r="A1" s="67" t="s">
        <v>170</v>
      </c>
      <c r="B1" s="67" t="s">
        <v>171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26.666666666666668</v>
      </c>
      <c r="F2" s="9">
        <f>E2*D4</f>
        <v>26.666666666666668</v>
      </c>
      <c r="G2" s="8">
        <v>12</v>
      </c>
      <c r="H2" s="7">
        <v>42</v>
      </c>
      <c r="I2" s="6">
        <v>1</v>
      </c>
      <c r="J2" s="5">
        <f>H2*I2</f>
        <v>42</v>
      </c>
      <c r="K2" s="2">
        <f>F2+J2</f>
        <v>68.666666666666671</v>
      </c>
      <c r="L2" s="4">
        <f>K10/G2</f>
        <v>5.7222222222222223</v>
      </c>
      <c r="N2" s="16">
        <v>10</v>
      </c>
      <c r="O2" s="14">
        <f>($L$2)*((N2+100)/100)</f>
        <v>6.2944444444444452</v>
      </c>
      <c r="P2" s="16">
        <f>O2-$L$2</f>
        <v>0.57222222222222285</v>
      </c>
      <c r="Q2" s="14">
        <f>O2*$G$2</f>
        <v>75.533333333333346</v>
      </c>
      <c r="R2" s="21">
        <f>P2*$G$2</f>
        <v>6.8666666666666742</v>
      </c>
      <c r="S2" s="22"/>
    </row>
    <row r="3" spans="1:19" ht="21.75" thickTop="1" x14ac:dyDescent="0.25">
      <c r="D3" s="11" t="s">
        <v>1</v>
      </c>
      <c r="K3" s="1" t="s">
        <v>10</v>
      </c>
      <c r="L3" s="3" t="s">
        <v>166</v>
      </c>
      <c r="N3" s="16">
        <v>20</v>
      </c>
      <c r="O3" s="14">
        <f t="shared" ref="O3:O17" si="0">($L$2)*((N3+100)/100)</f>
        <v>6.8666666666666663</v>
      </c>
      <c r="P3" s="16">
        <f t="shared" ref="P3:P17" si="1">O3-$L$2</f>
        <v>1.1444444444444439</v>
      </c>
      <c r="Q3" s="14">
        <f t="shared" ref="Q3:R17" si="2">O3*$G$2</f>
        <v>82.399999999999991</v>
      </c>
      <c r="R3" s="21">
        <f t="shared" si="2"/>
        <v>13.733333333333327</v>
      </c>
    </row>
    <row r="4" spans="1:19" ht="21.75" thickBot="1" x14ac:dyDescent="0.3">
      <c r="D4" s="12">
        <v>1</v>
      </c>
      <c r="K4" s="20">
        <v>0</v>
      </c>
      <c r="L4" s="20">
        <v>0</v>
      </c>
      <c r="N4" s="16">
        <v>30</v>
      </c>
      <c r="O4" s="14">
        <f t="shared" si="0"/>
        <v>7.4388888888888891</v>
      </c>
      <c r="P4" s="16">
        <f t="shared" si="1"/>
        <v>1.7166666666666668</v>
      </c>
      <c r="Q4" s="14">
        <f t="shared" si="2"/>
        <v>89.266666666666666</v>
      </c>
      <c r="R4" s="21">
        <f t="shared" si="2"/>
        <v>20.6</v>
      </c>
    </row>
    <row r="5" spans="1:19" ht="21.75" thickTop="1" x14ac:dyDescent="0.25">
      <c r="D5" s="1" t="s">
        <v>3</v>
      </c>
      <c r="K5" s="1" t="s">
        <v>11</v>
      </c>
      <c r="L5" s="3" t="s">
        <v>167</v>
      </c>
      <c r="N5" s="16">
        <v>40</v>
      </c>
      <c r="O5" s="14">
        <f t="shared" si="0"/>
        <v>8.0111111111111111</v>
      </c>
      <c r="P5" s="16">
        <f t="shared" si="1"/>
        <v>2.2888888888888888</v>
      </c>
      <c r="Q5" s="14">
        <f t="shared" si="2"/>
        <v>96.133333333333326</v>
      </c>
      <c r="R5" s="21">
        <f t="shared" si="2"/>
        <v>27.466666666666665</v>
      </c>
    </row>
    <row r="6" spans="1:19" ht="21.75" thickBot="1" x14ac:dyDescent="0.3">
      <c r="D6" s="8">
        <v>80</v>
      </c>
      <c r="K6" s="20">
        <v>0</v>
      </c>
      <c r="L6" s="20">
        <v>0</v>
      </c>
      <c r="N6" s="16">
        <v>50</v>
      </c>
      <c r="O6" s="14">
        <f t="shared" si="0"/>
        <v>8.5833333333333339</v>
      </c>
      <c r="P6" s="16">
        <f t="shared" si="1"/>
        <v>2.8611111111111116</v>
      </c>
      <c r="Q6" s="14">
        <f t="shared" si="2"/>
        <v>103</v>
      </c>
      <c r="R6" s="21">
        <f t="shared" si="2"/>
        <v>34.333333333333343</v>
      </c>
    </row>
    <row r="7" spans="1:19" ht="21.75" thickTop="1" x14ac:dyDescent="0.25">
      <c r="D7" s="11" t="s">
        <v>4</v>
      </c>
      <c r="K7" s="1" t="s">
        <v>12</v>
      </c>
      <c r="L7" s="3" t="s">
        <v>12</v>
      </c>
      <c r="N7" s="16">
        <v>60</v>
      </c>
      <c r="O7" s="14">
        <f t="shared" si="0"/>
        <v>9.1555555555555568</v>
      </c>
      <c r="P7" s="16">
        <f t="shared" si="1"/>
        <v>3.4333333333333345</v>
      </c>
      <c r="Q7" s="14">
        <f t="shared" si="2"/>
        <v>109.86666666666667</v>
      </c>
      <c r="R7" s="21">
        <f t="shared" si="2"/>
        <v>41.200000000000017</v>
      </c>
    </row>
    <row r="8" spans="1:19" ht="21.75" thickBot="1" x14ac:dyDescent="0.3">
      <c r="D8" s="12">
        <v>3</v>
      </c>
      <c r="K8" s="20"/>
      <c r="L8" s="20">
        <v>0</v>
      </c>
      <c r="N8" s="16">
        <v>70</v>
      </c>
      <c r="O8" s="14">
        <f t="shared" si="0"/>
        <v>9.7277777777777779</v>
      </c>
      <c r="P8" s="16">
        <f t="shared" si="1"/>
        <v>4.0055555555555555</v>
      </c>
      <c r="Q8" s="14">
        <f t="shared" si="2"/>
        <v>116.73333333333333</v>
      </c>
      <c r="R8" s="21">
        <f t="shared" si="2"/>
        <v>48.066666666666663</v>
      </c>
    </row>
    <row r="9" spans="1:19" ht="21.75" thickTop="1" x14ac:dyDescent="0.25">
      <c r="K9" s="1" t="s">
        <v>13</v>
      </c>
      <c r="L9" s="63" t="s">
        <v>13</v>
      </c>
      <c r="N9" s="16">
        <v>80</v>
      </c>
      <c r="O9" s="14">
        <f t="shared" si="0"/>
        <v>10.3</v>
      </c>
      <c r="P9" s="16">
        <f t="shared" si="1"/>
        <v>4.5777777777777784</v>
      </c>
      <c r="Q9" s="14">
        <f t="shared" si="2"/>
        <v>123.60000000000001</v>
      </c>
      <c r="R9" s="21">
        <f t="shared" si="2"/>
        <v>54.933333333333337</v>
      </c>
    </row>
    <row r="10" spans="1:19" ht="27" thickBot="1" x14ac:dyDescent="0.3">
      <c r="K10" s="2">
        <f>K2+K4+K6+K8</f>
        <v>68.666666666666671</v>
      </c>
      <c r="L10" s="64">
        <f>L2+L4+L6+L8</f>
        <v>5.7222222222222223</v>
      </c>
      <c r="N10" s="16">
        <v>90</v>
      </c>
      <c r="O10" s="14">
        <f t="shared" si="0"/>
        <v>10.872222222222222</v>
      </c>
      <c r="P10" s="16">
        <f t="shared" si="1"/>
        <v>5.1499999999999995</v>
      </c>
      <c r="Q10" s="14">
        <f t="shared" si="2"/>
        <v>130.46666666666667</v>
      </c>
      <c r="R10" s="21">
        <f t="shared" si="2"/>
        <v>61.8</v>
      </c>
    </row>
    <row r="11" spans="1:19" ht="21.75" thickTop="1" x14ac:dyDescent="0.25">
      <c r="N11" s="16">
        <v>100</v>
      </c>
      <c r="O11" s="14">
        <f t="shared" si="0"/>
        <v>11.444444444444445</v>
      </c>
      <c r="P11" s="16">
        <f t="shared" si="1"/>
        <v>5.7222222222222223</v>
      </c>
      <c r="Q11" s="14">
        <f t="shared" si="2"/>
        <v>137.33333333333334</v>
      </c>
      <c r="R11" s="21">
        <f t="shared" si="2"/>
        <v>68.666666666666671</v>
      </c>
    </row>
    <row r="12" spans="1:19" ht="21" x14ac:dyDescent="0.25">
      <c r="N12" s="16">
        <v>110</v>
      </c>
      <c r="O12" s="14">
        <f t="shared" si="0"/>
        <v>12.016666666666667</v>
      </c>
      <c r="P12" s="16">
        <f t="shared" si="1"/>
        <v>6.2944444444444452</v>
      </c>
      <c r="Q12" s="14">
        <f t="shared" si="2"/>
        <v>144.20000000000002</v>
      </c>
      <c r="R12" s="21">
        <f t="shared" si="2"/>
        <v>75.533333333333346</v>
      </c>
    </row>
    <row r="13" spans="1:19" ht="21" x14ac:dyDescent="0.25">
      <c r="N13" s="16">
        <v>120</v>
      </c>
      <c r="O13" s="14">
        <f t="shared" si="0"/>
        <v>12.58888888888889</v>
      </c>
      <c r="P13" s="16">
        <f t="shared" si="1"/>
        <v>6.866666666666668</v>
      </c>
      <c r="Q13" s="14">
        <f t="shared" si="2"/>
        <v>151.06666666666669</v>
      </c>
      <c r="R13" s="21">
        <f t="shared" si="2"/>
        <v>82.40000000000002</v>
      </c>
    </row>
    <row r="14" spans="1:19" ht="21" x14ac:dyDescent="0.25">
      <c r="N14" s="16">
        <v>130</v>
      </c>
      <c r="O14" s="14">
        <f t="shared" si="0"/>
        <v>13.16111111111111</v>
      </c>
      <c r="P14" s="16">
        <f t="shared" si="1"/>
        <v>7.4388888888888873</v>
      </c>
      <c r="Q14" s="14">
        <f t="shared" si="2"/>
        <v>157.93333333333331</v>
      </c>
      <c r="R14" s="21">
        <f t="shared" si="2"/>
        <v>89.266666666666652</v>
      </c>
    </row>
    <row r="15" spans="1:19" ht="21" x14ac:dyDescent="0.25">
      <c r="N15" s="16">
        <v>140</v>
      </c>
      <c r="O15" s="14">
        <f t="shared" si="0"/>
        <v>13.733333333333333</v>
      </c>
      <c r="P15" s="16">
        <f t="shared" si="1"/>
        <v>8.0111111111111093</v>
      </c>
      <c r="Q15" s="14">
        <f t="shared" si="2"/>
        <v>164.79999999999998</v>
      </c>
      <c r="R15" s="21">
        <f t="shared" si="2"/>
        <v>96.133333333333312</v>
      </c>
    </row>
    <row r="16" spans="1:19" ht="21" x14ac:dyDescent="0.25">
      <c r="N16" s="16">
        <v>150</v>
      </c>
      <c r="O16" s="14">
        <f t="shared" si="0"/>
        <v>14.305555555555555</v>
      </c>
      <c r="P16" s="16">
        <f t="shared" si="1"/>
        <v>8.5833333333333321</v>
      </c>
      <c r="Q16" s="14">
        <f t="shared" si="2"/>
        <v>171.66666666666666</v>
      </c>
      <c r="R16" s="21">
        <f t="shared" si="2"/>
        <v>102.99999999999999</v>
      </c>
    </row>
    <row r="17" spans="14:18" ht="21" x14ac:dyDescent="0.25">
      <c r="N17" s="16">
        <v>200</v>
      </c>
      <c r="O17" s="14">
        <f t="shared" si="0"/>
        <v>17.166666666666668</v>
      </c>
      <c r="P17" s="16">
        <f t="shared" si="1"/>
        <v>11.444444444444446</v>
      </c>
      <c r="Q17" s="14">
        <f t="shared" si="2"/>
        <v>206</v>
      </c>
      <c r="R17" s="21">
        <f t="shared" si="2"/>
        <v>137.33333333333337</v>
      </c>
    </row>
    <row r="18" spans="14:18" x14ac:dyDescent="0.25">
      <c r="R18" s="21"/>
    </row>
  </sheetData>
  <pageMargins left="0.7" right="0.7" top="0.75" bottom="0.75" header="0.3" footer="0.3"/>
  <pageSetup orientation="portrait" verticalDpi="0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A1:XFD1048576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19</v>
      </c>
      <c r="B1" s="15" t="s">
        <v>20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</v>
      </c>
      <c r="H2" s="7">
        <v>30</v>
      </c>
      <c r="I2" s="6">
        <v>1.5</v>
      </c>
      <c r="J2" s="5">
        <f>H2*I2</f>
        <v>45</v>
      </c>
      <c r="K2" s="2">
        <f>F2+J2</f>
        <v>78.333333333333343</v>
      </c>
      <c r="L2" s="4">
        <f>K10/G2</f>
        <v>5.608888888888889</v>
      </c>
      <c r="N2" s="16">
        <v>10</v>
      </c>
      <c r="O2" s="14">
        <f>($L$2)*((N2+100)/100)</f>
        <v>6.169777777777778</v>
      </c>
      <c r="P2" s="16">
        <f>O2-$L$2</f>
        <v>0.56088888888888899</v>
      </c>
      <c r="Q2" s="14">
        <f>O2*$G$2</f>
        <v>92.546666666666667</v>
      </c>
      <c r="R2" s="21">
        <f>P2*$G$2</f>
        <v>8.413333333333334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6.730666666666667</v>
      </c>
      <c r="P3" s="16">
        <f t="shared" ref="P3:P17" si="1">O3-$L$2</f>
        <v>1.121777777777778</v>
      </c>
      <c r="Q3" s="14">
        <f t="shared" ref="Q3:Q17" si="2">O3*$G$2</f>
        <v>100.96000000000001</v>
      </c>
      <c r="R3" s="21">
        <f t="shared" ref="R3:R17" si="3">P3*$G$2</f>
        <v>16.826666666666668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7.291555555555556</v>
      </c>
      <c r="P4" s="16">
        <f t="shared" si="1"/>
        <v>1.682666666666667</v>
      </c>
      <c r="Q4" s="14">
        <f t="shared" si="2"/>
        <v>109.37333333333333</v>
      </c>
      <c r="R4" s="21">
        <f t="shared" si="3"/>
        <v>25.240000000000006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7.8524444444444441</v>
      </c>
      <c r="P5" s="16">
        <f t="shared" si="1"/>
        <v>2.2435555555555551</v>
      </c>
      <c r="Q5" s="14">
        <f t="shared" si="2"/>
        <v>117.78666666666666</v>
      </c>
      <c r="R5" s="21">
        <f t="shared" si="3"/>
        <v>33.653333333333329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8.413333333333334</v>
      </c>
      <c r="P6" s="16">
        <f t="shared" si="1"/>
        <v>2.804444444444445</v>
      </c>
      <c r="Q6" s="14">
        <f t="shared" si="2"/>
        <v>126.20000000000002</v>
      </c>
      <c r="R6" s="21">
        <f t="shared" si="3"/>
        <v>42.066666666666677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8.9742222222222221</v>
      </c>
      <c r="P7" s="16">
        <f t="shared" si="1"/>
        <v>3.3653333333333331</v>
      </c>
      <c r="Q7" s="14">
        <f t="shared" si="2"/>
        <v>134.61333333333334</v>
      </c>
      <c r="R7" s="21">
        <f t="shared" si="3"/>
        <v>50.48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9.535111111111112</v>
      </c>
      <c r="P8" s="16">
        <f t="shared" si="1"/>
        <v>3.9262222222222229</v>
      </c>
      <c r="Q8" s="14">
        <f t="shared" si="2"/>
        <v>143.02666666666667</v>
      </c>
      <c r="R8" s="21">
        <f t="shared" si="3"/>
        <v>58.893333333333345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10.096</v>
      </c>
      <c r="P9" s="16">
        <f t="shared" si="1"/>
        <v>4.4871111111111111</v>
      </c>
      <c r="Q9" s="14">
        <f t="shared" si="2"/>
        <v>151.44</v>
      </c>
      <c r="R9" s="21">
        <f t="shared" si="3"/>
        <v>67.306666666666672</v>
      </c>
    </row>
    <row r="10" spans="1:19" ht="21.75" thickBot="1" x14ac:dyDescent="0.3">
      <c r="K10" s="2">
        <f>K2+K4+K6+K8</f>
        <v>84.13333333333334</v>
      </c>
      <c r="N10" s="16">
        <v>90</v>
      </c>
      <c r="O10" s="14">
        <f t="shared" si="0"/>
        <v>10.656888888888888</v>
      </c>
      <c r="P10" s="16">
        <f t="shared" si="1"/>
        <v>5.0479999999999992</v>
      </c>
      <c r="Q10" s="14">
        <f t="shared" si="2"/>
        <v>159.85333333333332</v>
      </c>
      <c r="R10" s="21">
        <f t="shared" si="3"/>
        <v>75.719999999999985</v>
      </c>
    </row>
    <row r="11" spans="1:19" ht="21.75" thickTop="1" x14ac:dyDescent="0.25">
      <c r="N11" s="16">
        <v>100</v>
      </c>
      <c r="O11" s="14">
        <f t="shared" si="0"/>
        <v>11.217777777777778</v>
      </c>
      <c r="P11" s="16">
        <f t="shared" si="1"/>
        <v>5.608888888888889</v>
      </c>
      <c r="Q11" s="14">
        <f t="shared" si="2"/>
        <v>168.26666666666668</v>
      </c>
      <c r="R11" s="21">
        <f t="shared" si="3"/>
        <v>84.13333333333334</v>
      </c>
    </row>
    <row r="12" spans="1:19" ht="21" x14ac:dyDescent="0.25">
      <c r="N12" s="16">
        <v>110</v>
      </c>
      <c r="O12" s="14">
        <f t="shared" si="0"/>
        <v>11.778666666666668</v>
      </c>
      <c r="P12" s="16">
        <f t="shared" si="1"/>
        <v>6.1697777777777789</v>
      </c>
      <c r="Q12" s="14">
        <f t="shared" si="2"/>
        <v>176.68</v>
      </c>
      <c r="R12" s="21">
        <f t="shared" si="3"/>
        <v>92.546666666666681</v>
      </c>
    </row>
    <row r="13" spans="1:19" ht="21" x14ac:dyDescent="0.25">
      <c r="N13" s="16">
        <v>120</v>
      </c>
      <c r="O13" s="14">
        <f t="shared" si="0"/>
        <v>12.339555555555556</v>
      </c>
      <c r="P13" s="16">
        <f t="shared" si="1"/>
        <v>6.730666666666667</v>
      </c>
      <c r="Q13" s="14">
        <f t="shared" si="2"/>
        <v>185.09333333333333</v>
      </c>
      <c r="R13" s="21">
        <f t="shared" si="3"/>
        <v>100.96000000000001</v>
      </c>
    </row>
    <row r="14" spans="1:19" ht="21" x14ac:dyDescent="0.25">
      <c r="N14" s="16">
        <v>130</v>
      </c>
      <c r="O14" s="14">
        <f t="shared" si="0"/>
        <v>12.900444444444444</v>
      </c>
      <c r="P14" s="16">
        <f t="shared" si="1"/>
        <v>7.2915555555555551</v>
      </c>
      <c r="Q14" s="14">
        <f t="shared" si="2"/>
        <v>193.50666666666666</v>
      </c>
      <c r="R14" s="21">
        <f t="shared" si="3"/>
        <v>109.37333333333332</v>
      </c>
    </row>
    <row r="15" spans="1:19" ht="21" x14ac:dyDescent="0.25">
      <c r="N15" s="16">
        <v>140</v>
      </c>
      <c r="O15" s="14">
        <f t="shared" si="0"/>
        <v>13.461333333333334</v>
      </c>
      <c r="P15" s="16">
        <f t="shared" si="1"/>
        <v>7.852444444444445</v>
      </c>
      <c r="Q15" s="14">
        <f t="shared" si="2"/>
        <v>201.92000000000002</v>
      </c>
      <c r="R15" s="21">
        <f t="shared" si="3"/>
        <v>117.78666666666668</v>
      </c>
    </row>
    <row r="16" spans="1:19" ht="21" x14ac:dyDescent="0.25">
      <c r="N16" s="16">
        <v>150</v>
      </c>
      <c r="O16" s="14">
        <f t="shared" si="0"/>
        <v>14.022222222222222</v>
      </c>
      <c r="P16" s="16">
        <f t="shared" si="1"/>
        <v>8.413333333333334</v>
      </c>
      <c r="Q16" s="14">
        <f t="shared" si="2"/>
        <v>210.33333333333334</v>
      </c>
      <c r="R16" s="21">
        <f t="shared" si="3"/>
        <v>126.20000000000002</v>
      </c>
    </row>
    <row r="17" spans="14:18" ht="21" x14ac:dyDescent="0.25">
      <c r="N17" s="16">
        <v>200</v>
      </c>
      <c r="O17" s="14">
        <f t="shared" si="0"/>
        <v>16.826666666666668</v>
      </c>
      <c r="P17" s="16">
        <f t="shared" si="1"/>
        <v>11.21777777777778</v>
      </c>
      <c r="Q17" s="14">
        <f t="shared" si="2"/>
        <v>252.40000000000003</v>
      </c>
      <c r="R17" s="21">
        <f t="shared" si="3"/>
        <v>168.26666666666671</v>
      </c>
    </row>
    <row r="18" spans="14:18" x14ac:dyDescent="0.25">
      <c r="R18" s="21"/>
    </row>
  </sheetData>
  <pageMargins left="0.7" right="0.7" top="0.75" bottom="0.75" header="0.3" footer="0.3"/>
  <pageSetup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24</v>
      </c>
      <c r="B1" s="15" t="s">
        <v>25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15</v>
      </c>
      <c r="H2" s="7">
        <v>30</v>
      </c>
      <c r="I2" s="6">
        <v>1.5</v>
      </c>
      <c r="J2" s="5">
        <f>H2*I2</f>
        <v>45</v>
      </c>
      <c r="K2" s="2">
        <f>F2+J2</f>
        <v>78.333333333333343</v>
      </c>
      <c r="L2" s="4">
        <f>K10/G2</f>
        <v>5.608888888888889</v>
      </c>
      <c r="N2" s="16">
        <v>10</v>
      </c>
      <c r="O2" s="14">
        <f>($L$2)*((N2+100)/100)</f>
        <v>6.169777777777778</v>
      </c>
      <c r="P2" s="16">
        <f>O2-$L$2</f>
        <v>0.56088888888888899</v>
      </c>
      <c r="Q2" s="14">
        <f>O2*$G$2</f>
        <v>92.546666666666667</v>
      </c>
      <c r="R2" s="21">
        <f>P2*$G$2</f>
        <v>8.413333333333334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6.730666666666667</v>
      </c>
      <c r="P3" s="16">
        <f t="shared" ref="P3:P17" si="1">O3-$L$2</f>
        <v>1.121777777777778</v>
      </c>
      <c r="Q3" s="14">
        <f t="shared" ref="Q3:R17" si="2">O3*$G$2</f>
        <v>100.96000000000001</v>
      </c>
      <c r="R3" s="21">
        <f t="shared" si="2"/>
        <v>16.826666666666668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7.291555555555556</v>
      </c>
      <c r="P4" s="16">
        <f t="shared" si="1"/>
        <v>1.682666666666667</v>
      </c>
      <c r="Q4" s="14">
        <f t="shared" si="2"/>
        <v>109.37333333333333</v>
      </c>
      <c r="R4" s="21">
        <f t="shared" si="2"/>
        <v>25.240000000000006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7.8524444444444441</v>
      </c>
      <c r="P5" s="16">
        <f t="shared" si="1"/>
        <v>2.2435555555555551</v>
      </c>
      <c r="Q5" s="14">
        <f t="shared" si="2"/>
        <v>117.78666666666666</v>
      </c>
      <c r="R5" s="21">
        <f t="shared" si="2"/>
        <v>33.653333333333329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8.413333333333334</v>
      </c>
      <c r="P6" s="16">
        <f t="shared" si="1"/>
        <v>2.804444444444445</v>
      </c>
      <c r="Q6" s="14">
        <f t="shared" si="2"/>
        <v>126.20000000000002</v>
      </c>
      <c r="R6" s="21">
        <f t="shared" si="2"/>
        <v>42.066666666666677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8.9742222222222221</v>
      </c>
      <c r="P7" s="16">
        <f t="shared" si="1"/>
        <v>3.3653333333333331</v>
      </c>
      <c r="Q7" s="14">
        <f t="shared" si="2"/>
        <v>134.61333333333334</v>
      </c>
      <c r="R7" s="21">
        <f t="shared" si="2"/>
        <v>50.48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9.535111111111112</v>
      </c>
      <c r="P8" s="16">
        <f t="shared" si="1"/>
        <v>3.9262222222222229</v>
      </c>
      <c r="Q8" s="14">
        <f t="shared" si="2"/>
        <v>143.02666666666667</v>
      </c>
      <c r="R8" s="21">
        <f t="shared" si="2"/>
        <v>58.893333333333345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10.096</v>
      </c>
      <c r="P9" s="16">
        <f t="shared" si="1"/>
        <v>4.4871111111111111</v>
      </c>
      <c r="Q9" s="14">
        <f t="shared" si="2"/>
        <v>151.44</v>
      </c>
      <c r="R9" s="21">
        <f t="shared" si="2"/>
        <v>67.306666666666672</v>
      </c>
    </row>
    <row r="10" spans="1:19" ht="21.75" thickBot="1" x14ac:dyDescent="0.3">
      <c r="K10" s="2">
        <f>K2+K4+K6+K8</f>
        <v>84.13333333333334</v>
      </c>
      <c r="N10" s="16">
        <v>90</v>
      </c>
      <c r="O10" s="14">
        <f t="shared" si="0"/>
        <v>10.656888888888888</v>
      </c>
      <c r="P10" s="16">
        <f t="shared" si="1"/>
        <v>5.0479999999999992</v>
      </c>
      <c r="Q10" s="14">
        <f t="shared" si="2"/>
        <v>159.85333333333332</v>
      </c>
      <c r="R10" s="21">
        <f t="shared" si="2"/>
        <v>75.719999999999985</v>
      </c>
    </row>
    <row r="11" spans="1:19" ht="21.75" thickTop="1" x14ac:dyDescent="0.25">
      <c r="N11" s="16">
        <v>100</v>
      </c>
      <c r="O11" s="14">
        <f t="shared" si="0"/>
        <v>11.217777777777778</v>
      </c>
      <c r="P11" s="16">
        <f t="shared" si="1"/>
        <v>5.608888888888889</v>
      </c>
      <c r="Q11" s="14">
        <f t="shared" si="2"/>
        <v>168.26666666666668</v>
      </c>
      <c r="R11" s="21">
        <f t="shared" si="2"/>
        <v>84.13333333333334</v>
      </c>
    </row>
    <row r="12" spans="1:19" ht="21" x14ac:dyDescent="0.25">
      <c r="N12" s="16">
        <v>110</v>
      </c>
      <c r="O12" s="14">
        <f t="shared" si="0"/>
        <v>11.778666666666668</v>
      </c>
      <c r="P12" s="16">
        <f t="shared" si="1"/>
        <v>6.1697777777777789</v>
      </c>
      <c r="Q12" s="14">
        <f t="shared" si="2"/>
        <v>176.68</v>
      </c>
      <c r="R12" s="21">
        <f t="shared" si="2"/>
        <v>92.546666666666681</v>
      </c>
    </row>
    <row r="13" spans="1:19" ht="21" x14ac:dyDescent="0.25">
      <c r="N13" s="16">
        <v>120</v>
      </c>
      <c r="O13" s="14">
        <f t="shared" si="0"/>
        <v>12.339555555555556</v>
      </c>
      <c r="P13" s="16">
        <f t="shared" si="1"/>
        <v>6.730666666666667</v>
      </c>
      <c r="Q13" s="14">
        <f t="shared" si="2"/>
        <v>185.09333333333333</v>
      </c>
      <c r="R13" s="21">
        <f t="shared" si="2"/>
        <v>100.96000000000001</v>
      </c>
    </row>
    <row r="14" spans="1:19" ht="21" x14ac:dyDescent="0.25">
      <c r="N14" s="16">
        <v>130</v>
      </c>
      <c r="O14" s="14">
        <f t="shared" si="0"/>
        <v>12.900444444444444</v>
      </c>
      <c r="P14" s="16">
        <f t="shared" si="1"/>
        <v>7.2915555555555551</v>
      </c>
      <c r="Q14" s="14">
        <f t="shared" si="2"/>
        <v>193.50666666666666</v>
      </c>
      <c r="R14" s="21">
        <f t="shared" si="2"/>
        <v>109.37333333333332</v>
      </c>
    </row>
    <row r="15" spans="1:19" ht="21" x14ac:dyDescent="0.25">
      <c r="N15" s="16">
        <v>140</v>
      </c>
      <c r="O15" s="14">
        <f t="shared" si="0"/>
        <v>13.461333333333334</v>
      </c>
      <c r="P15" s="16">
        <f t="shared" si="1"/>
        <v>7.852444444444445</v>
      </c>
      <c r="Q15" s="14">
        <f t="shared" si="2"/>
        <v>201.92000000000002</v>
      </c>
      <c r="R15" s="21">
        <f t="shared" si="2"/>
        <v>117.78666666666668</v>
      </c>
    </row>
    <row r="16" spans="1:19" ht="21" x14ac:dyDescent="0.25">
      <c r="N16" s="16">
        <v>150</v>
      </c>
      <c r="O16" s="14">
        <f t="shared" si="0"/>
        <v>14.022222222222222</v>
      </c>
      <c r="P16" s="16">
        <f t="shared" si="1"/>
        <v>8.413333333333334</v>
      </c>
      <c r="Q16" s="14">
        <f t="shared" si="2"/>
        <v>210.33333333333334</v>
      </c>
      <c r="R16" s="21">
        <f t="shared" si="2"/>
        <v>126.20000000000002</v>
      </c>
    </row>
    <row r="17" spans="14:18" ht="21" x14ac:dyDescent="0.25">
      <c r="N17" s="16">
        <v>200</v>
      </c>
      <c r="O17" s="14">
        <f t="shared" si="0"/>
        <v>16.826666666666668</v>
      </c>
      <c r="P17" s="16">
        <f t="shared" si="1"/>
        <v>11.21777777777778</v>
      </c>
      <c r="Q17" s="14">
        <f t="shared" si="2"/>
        <v>252.40000000000003</v>
      </c>
      <c r="R17" s="21">
        <f t="shared" si="2"/>
        <v>168.26666666666671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28</v>
      </c>
      <c r="B1" s="15" t="s">
        <v>29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18</v>
      </c>
      <c r="I2" s="6">
        <v>1.5</v>
      </c>
      <c r="J2" s="5">
        <f>H2*I2</f>
        <v>27</v>
      </c>
      <c r="K2" s="2">
        <f>F2+J2</f>
        <v>60.333333333333336</v>
      </c>
      <c r="L2" s="4">
        <f>K10/G2</f>
        <v>15.533333333333333</v>
      </c>
      <c r="N2" s="16">
        <v>10</v>
      </c>
      <c r="O2" s="14">
        <f>($L$2)*((N2+100)/100)</f>
        <v>17.08666666666667</v>
      </c>
      <c r="P2" s="16">
        <f>O2-$L$2</f>
        <v>1.5533333333333363</v>
      </c>
      <c r="Q2" s="14">
        <f>O2*$G$2</f>
        <v>68.346666666666678</v>
      </c>
      <c r="R2" s="21">
        <f>P2*$G$2</f>
        <v>6.2133333333333454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18.64</v>
      </c>
      <c r="P3" s="16">
        <f t="shared" ref="P3:P17" si="1">O3-$L$2</f>
        <v>3.1066666666666674</v>
      </c>
      <c r="Q3" s="14">
        <f t="shared" ref="Q3:R17" si="2">O3*$G$2</f>
        <v>74.56</v>
      </c>
      <c r="R3" s="21">
        <f t="shared" si="2"/>
        <v>12.426666666666669</v>
      </c>
    </row>
    <row r="4" spans="1:19" ht="21.75" thickBot="1" x14ac:dyDescent="0.3">
      <c r="D4" s="12">
        <v>1</v>
      </c>
      <c r="K4" s="20">
        <f>0.8*1</f>
        <v>0.8</v>
      </c>
      <c r="N4" s="16">
        <v>30</v>
      </c>
      <c r="O4" s="14">
        <f t="shared" si="0"/>
        <v>20.193333333333335</v>
      </c>
      <c r="P4" s="16">
        <f t="shared" si="1"/>
        <v>4.6600000000000019</v>
      </c>
      <c r="Q4" s="14">
        <f t="shared" si="2"/>
        <v>80.773333333333341</v>
      </c>
      <c r="R4" s="21">
        <f t="shared" si="2"/>
        <v>18.640000000000008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21.746666666666666</v>
      </c>
      <c r="P5" s="16">
        <f t="shared" si="1"/>
        <v>6.2133333333333329</v>
      </c>
      <c r="Q5" s="14">
        <f t="shared" si="2"/>
        <v>86.986666666666665</v>
      </c>
      <c r="R5" s="21">
        <f t="shared" si="2"/>
        <v>24.853333333333332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23.3</v>
      </c>
      <c r="P6" s="16">
        <f t="shared" si="1"/>
        <v>7.7666666666666675</v>
      </c>
      <c r="Q6" s="14">
        <f t="shared" si="2"/>
        <v>93.2</v>
      </c>
      <c r="R6" s="21">
        <f t="shared" si="2"/>
        <v>31.06666666666667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24.853333333333335</v>
      </c>
      <c r="P7" s="16">
        <f t="shared" si="1"/>
        <v>9.3200000000000021</v>
      </c>
      <c r="Q7" s="14">
        <f t="shared" si="2"/>
        <v>99.413333333333341</v>
      </c>
      <c r="R7" s="21">
        <f t="shared" si="2"/>
        <v>37.280000000000008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26.406666666666666</v>
      </c>
      <c r="P8" s="16">
        <f t="shared" si="1"/>
        <v>10.873333333333333</v>
      </c>
      <c r="Q8" s="14">
        <f t="shared" si="2"/>
        <v>105.62666666666667</v>
      </c>
      <c r="R8" s="21">
        <f t="shared" si="2"/>
        <v>43.493333333333332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27.96</v>
      </c>
      <c r="P9" s="16">
        <f t="shared" si="1"/>
        <v>12.426666666666668</v>
      </c>
      <c r="Q9" s="14">
        <f t="shared" si="2"/>
        <v>111.84</v>
      </c>
      <c r="R9" s="21">
        <f t="shared" si="2"/>
        <v>49.706666666666671</v>
      </c>
    </row>
    <row r="10" spans="1:19" ht="21.75" thickBot="1" x14ac:dyDescent="0.3">
      <c r="K10" s="2">
        <f>K2+K4+K6+K8</f>
        <v>62.133333333333333</v>
      </c>
      <c r="N10" s="16">
        <v>90</v>
      </c>
      <c r="O10" s="14">
        <f t="shared" si="0"/>
        <v>29.513333333333332</v>
      </c>
      <c r="P10" s="16">
        <f t="shared" si="1"/>
        <v>13.979999999999999</v>
      </c>
      <c r="Q10" s="14">
        <f t="shared" si="2"/>
        <v>118.05333333333333</v>
      </c>
      <c r="R10" s="21">
        <f t="shared" si="2"/>
        <v>55.919999999999995</v>
      </c>
    </row>
    <row r="11" spans="1:19" ht="21.75" thickTop="1" x14ac:dyDescent="0.25">
      <c r="N11" s="16">
        <v>100</v>
      </c>
      <c r="O11" s="14">
        <f t="shared" si="0"/>
        <v>31.066666666666666</v>
      </c>
      <c r="P11" s="16">
        <f t="shared" si="1"/>
        <v>15.533333333333333</v>
      </c>
      <c r="Q11" s="14">
        <f t="shared" si="2"/>
        <v>124.26666666666667</v>
      </c>
      <c r="R11" s="21">
        <f t="shared" si="2"/>
        <v>62.133333333333333</v>
      </c>
    </row>
    <row r="12" spans="1:19" ht="21" x14ac:dyDescent="0.25">
      <c r="N12" s="16">
        <v>110</v>
      </c>
      <c r="O12" s="14">
        <f t="shared" si="0"/>
        <v>32.620000000000005</v>
      </c>
      <c r="P12" s="16">
        <f t="shared" si="1"/>
        <v>17.086666666666673</v>
      </c>
      <c r="Q12" s="14">
        <f t="shared" si="2"/>
        <v>130.48000000000002</v>
      </c>
      <c r="R12" s="21">
        <f t="shared" si="2"/>
        <v>68.346666666666692</v>
      </c>
    </row>
    <row r="13" spans="1:19" ht="21" x14ac:dyDescent="0.25">
      <c r="N13" s="16">
        <v>120</v>
      </c>
      <c r="O13" s="14">
        <f t="shared" si="0"/>
        <v>34.173333333333339</v>
      </c>
      <c r="P13" s="16">
        <f t="shared" si="1"/>
        <v>18.640000000000008</v>
      </c>
      <c r="Q13" s="14">
        <f t="shared" si="2"/>
        <v>136.69333333333336</v>
      </c>
      <c r="R13" s="21">
        <f t="shared" si="2"/>
        <v>74.560000000000031</v>
      </c>
    </row>
    <row r="14" spans="1:19" ht="21" x14ac:dyDescent="0.25">
      <c r="N14" s="16">
        <v>130</v>
      </c>
      <c r="O14" s="14">
        <f t="shared" si="0"/>
        <v>35.726666666666667</v>
      </c>
      <c r="P14" s="16">
        <f t="shared" si="1"/>
        <v>20.193333333333335</v>
      </c>
      <c r="Q14" s="14">
        <f t="shared" si="2"/>
        <v>142.90666666666667</v>
      </c>
      <c r="R14" s="21">
        <f t="shared" si="2"/>
        <v>80.773333333333341</v>
      </c>
    </row>
    <row r="15" spans="1:19" ht="21" x14ac:dyDescent="0.25">
      <c r="N15" s="16">
        <v>140</v>
      </c>
      <c r="O15" s="14">
        <f t="shared" si="0"/>
        <v>37.28</v>
      </c>
      <c r="P15" s="16">
        <f t="shared" si="1"/>
        <v>21.74666666666667</v>
      </c>
      <c r="Q15" s="14">
        <f t="shared" si="2"/>
        <v>149.12</v>
      </c>
      <c r="R15" s="21">
        <f t="shared" si="2"/>
        <v>86.986666666666679</v>
      </c>
    </row>
    <row r="16" spans="1:19" ht="21" x14ac:dyDescent="0.25">
      <c r="N16" s="16">
        <v>150</v>
      </c>
      <c r="O16" s="14">
        <f t="shared" si="0"/>
        <v>38.833333333333336</v>
      </c>
      <c r="P16" s="16">
        <f t="shared" si="1"/>
        <v>23.300000000000004</v>
      </c>
      <c r="Q16" s="14">
        <f t="shared" si="2"/>
        <v>155.33333333333334</v>
      </c>
      <c r="R16" s="21">
        <f t="shared" si="2"/>
        <v>93.200000000000017</v>
      </c>
    </row>
    <row r="17" spans="1:18" ht="21" x14ac:dyDescent="0.25">
      <c r="N17" s="16">
        <v>200</v>
      </c>
      <c r="O17" s="14">
        <f t="shared" si="0"/>
        <v>46.6</v>
      </c>
      <c r="P17" s="16">
        <f t="shared" si="1"/>
        <v>31.06666666666667</v>
      </c>
      <c r="Q17" s="14">
        <f t="shared" si="2"/>
        <v>186.4</v>
      </c>
      <c r="R17" s="21">
        <f t="shared" si="2"/>
        <v>124.26666666666668</v>
      </c>
    </row>
    <row r="18" spans="1:18" ht="16.5" thickBot="1" x14ac:dyDescent="0.3">
      <c r="R18" s="21"/>
    </row>
    <row r="19" spans="1:18" ht="51.75" thickTop="1" x14ac:dyDescent="0.25">
      <c r="A19" s="15" t="s">
        <v>28</v>
      </c>
      <c r="B19" s="15" t="s">
        <v>30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Q35" si="5">O21*$G$20</f>
        <v>100.96000000000001</v>
      </c>
      <c r="R21" s="21">
        <f t="shared" ref="R21:R35" si="6">P21*$G$20</f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6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6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6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6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6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6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6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6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6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6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6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6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6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6"/>
        <v>168.26666666666671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J2" sqref="J2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77</v>
      </c>
      <c r="B1" s="15" t="s">
        <v>131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17</v>
      </c>
      <c r="H2" s="7">
        <v>40</v>
      </c>
      <c r="I2" s="6">
        <v>1.25</v>
      </c>
      <c r="J2" s="5">
        <f>H2*I2</f>
        <v>50</v>
      </c>
      <c r="K2" s="2">
        <f>F2+J2</f>
        <v>83.333333333333343</v>
      </c>
      <c r="L2" s="4">
        <f>K10/G2</f>
        <v>5.2431372549019608</v>
      </c>
      <c r="N2" s="16">
        <v>10</v>
      </c>
      <c r="O2" s="14">
        <f>($L$2)*((N2+100)/100)</f>
        <v>5.767450980392157</v>
      </c>
      <c r="P2" s="16">
        <f>O2-$L$2</f>
        <v>0.52431372549019617</v>
      </c>
      <c r="Q2" s="14">
        <f>O2*$G$2</f>
        <v>98.046666666666667</v>
      </c>
      <c r="R2" s="21">
        <f>P2*$G$2</f>
        <v>8.913333333333334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6.2917647058823531</v>
      </c>
      <c r="P3" s="16">
        <f t="shared" ref="P3:P17" si="1">O3-$L$2</f>
        <v>1.0486274509803923</v>
      </c>
      <c r="Q3" s="14">
        <f t="shared" ref="Q3:R17" si="2">O3*$G$2</f>
        <v>106.96000000000001</v>
      </c>
      <c r="R3" s="21">
        <f t="shared" si="2"/>
        <v>17.826666666666668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6.8160784313725493</v>
      </c>
      <c r="P4" s="16">
        <f t="shared" si="1"/>
        <v>1.5729411764705885</v>
      </c>
      <c r="Q4" s="14">
        <f t="shared" si="2"/>
        <v>115.87333333333333</v>
      </c>
      <c r="R4" s="21">
        <f t="shared" si="2"/>
        <v>26.740000000000006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7.3403921568627446</v>
      </c>
      <c r="P5" s="16">
        <f t="shared" si="1"/>
        <v>2.0972549019607838</v>
      </c>
      <c r="Q5" s="14">
        <f t="shared" si="2"/>
        <v>124.78666666666666</v>
      </c>
      <c r="R5" s="21">
        <f t="shared" si="2"/>
        <v>35.653333333333322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7.8647058823529417</v>
      </c>
      <c r="P6" s="16">
        <f t="shared" si="1"/>
        <v>2.6215686274509808</v>
      </c>
      <c r="Q6" s="14">
        <f t="shared" si="2"/>
        <v>133.70000000000002</v>
      </c>
      <c r="R6" s="21">
        <f t="shared" si="2"/>
        <v>44.566666666666677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8.3890196078431369</v>
      </c>
      <c r="P7" s="16">
        <f t="shared" si="1"/>
        <v>3.1458823529411761</v>
      </c>
      <c r="Q7" s="14">
        <f t="shared" si="2"/>
        <v>142.61333333333332</v>
      </c>
      <c r="R7" s="21">
        <f t="shared" si="2"/>
        <v>53.48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8.913333333333334</v>
      </c>
      <c r="P8" s="16">
        <f t="shared" si="1"/>
        <v>3.6701960784313732</v>
      </c>
      <c r="Q8" s="14">
        <f t="shared" si="2"/>
        <v>151.52666666666667</v>
      </c>
      <c r="R8" s="21">
        <f t="shared" si="2"/>
        <v>62.393333333333345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9.4376470588235293</v>
      </c>
      <c r="P9" s="16">
        <f t="shared" si="1"/>
        <v>4.1945098039215685</v>
      </c>
      <c r="Q9" s="14">
        <f t="shared" si="2"/>
        <v>160.44</v>
      </c>
      <c r="R9" s="21">
        <f t="shared" si="2"/>
        <v>71.306666666666658</v>
      </c>
    </row>
    <row r="10" spans="1:19" ht="21.75" thickBot="1" x14ac:dyDescent="0.3">
      <c r="K10" s="2">
        <f>K2+K4+K6+K8</f>
        <v>89.13333333333334</v>
      </c>
      <c r="N10" s="16">
        <v>90</v>
      </c>
      <c r="O10" s="14">
        <f t="shared" si="0"/>
        <v>9.9619607843137246</v>
      </c>
      <c r="P10" s="16">
        <f t="shared" si="1"/>
        <v>4.7188235294117638</v>
      </c>
      <c r="Q10" s="14">
        <f t="shared" si="2"/>
        <v>169.35333333333332</v>
      </c>
      <c r="R10" s="21">
        <f t="shared" si="2"/>
        <v>80.219999999999985</v>
      </c>
    </row>
    <row r="11" spans="1:19" ht="21.75" thickTop="1" x14ac:dyDescent="0.25">
      <c r="N11" s="16">
        <v>100</v>
      </c>
      <c r="O11" s="14">
        <f t="shared" si="0"/>
        <v>10.486274509803922</v>
      </c>
      <c r="P11" s="16">
        <f t="shared" si="1"/>
        <v>5.2431372549019608</v>
      </c>
      <c r="Q11" s="14">
        <f t="shared" si="2"/>
        <v>178.26666666666668</v>
      </c>
      <c r="R11" s="21">
        <f t="shared" si="2"/>
        <v>89.13333333333334</v>
      </c>
    </row>
    <row r="12" spans="1:19" ht="21" x14ac:dyDescent="0.25">
      <c r="N12" s="16">
        <v>110</v>
      </c>
      <c r="O12" s="14">
        <f t="shared" si="0"/>
        <v>11.010588235294119</v>
      </c>
      <c r="P12" s="16">
        <f t="shared" si="1"/>
        <v>5.7674509803921579</v>
      </c>
      <c r="Q12" s="14">
        <f t="shared" si="2"/>
        <v>187.18</v>
      </c>
      <c r="R12" s="21">
        <f t="shared" si="2"/>
        <v>98.046666666666681</v>
      </c>
    </row>
    <row r="13" spans="1:19" ht="21" x14ac:dyDescent="0.25">
      <c r="N13" s="16">
        <v>120</v>
      </c>
      <c r="O13" s="14">
        <f t="shared" si="0"/>
        <v>11.534901960784314</v>
      </c>
      <c r="P13" s="16">
        <f t="shared" si="1"/>
        <v>6.2917647058823531</v>
      </c>
      <c r="Q13" s="14">
        <f t="shared" si="2"/>
        <v>196.09333333333333</v>
      </c>
      <c r="R13" s="21">
        <f t="shared" si="2"/>
        <v>106.96000000000001</v>
      </c>
    </row>
    <row r="14" spans="1:19" ht="21" x14ac:dyDescent="0.25">
      <c r="N14" s="16">
        <v>130</v>
      </c>
      <c r="O14" s="14">
        <f t="shared" si="0"/>
        <v>12.059215686274509</v>
      </c>
      <c r="P14" s="16">
        <f t="shared" si="1"/>
        <v>6.8160784313725484</v>
      </c>
      <c r="Q14" s="14">
        <f t="shared" si="2"/>
        <v>205.00666666666666</v>
      </c>
      <c r="R14" s="21">
        <f t="shared" si="2"/>
        <v>115.87333333333332</v>
      </c>
    </row>
    <row r="15" spans="1:19" ht="21" x14ac:dyDescent="0.25">
      <c r="N15" s="16">
        <v>140</v>
      </c>
      <c r="O15" s="14">
        <f t="shared" si="0"/>
        <v>12.583529411764706</v>
      </c>
      <c r="P15" s="16">
        <f t="shared" si="1"/>
        <v>7.3403921568627455</v>
      </c>
      <c r="Q15" s="14">
        <f t="shared" si="2"/>
        <v>213.92000000000002</v>
      </c>
      <c r="R15" s="21">
        <f t="shared" si="2"/>
        <v>124.78666666666668</v>
      </c>
    </row>
    <row r="16" spans="1:19" ht="21" x14ac:dyDescent="0.25">
      <c r="N16" s="16">
        <v>150</v>
      </c>
      <c r="O16" s="14">
        <f t="shared" si="0"/>
        <v>13.107843137254902</v>
      </c>
      <c r="P16" s="16">
        <f t="shared" si="1"/>
        <v>7.8647058823529408</v>
      </c>
      <c r="Q16" s="14">
        <f t="shared" si="2"/>
        <v>222.83333333333331</v>
      </c>
      <c r="R16" s="21">
        <f t="shared" si="2"/>
        <v>133.69999999999999</v>
      </c>
    </row>
    <row r="17" spans="14:18" ht="21" x14ac:dyDescent="0.25">
      <c r="N17" s="16">
        <v>200</v>
      </c>
      <c r="O17" s="14">
        <f t="shared" si="0"/>
        <v>15.729411764705883</v>
      </c>
      <c r="P17" s="16">
        <f t="shared" si="1"/>
        <v>10.486274509803923</v>
      </c>
      <c r="Q17" s="14">
        <f t="shared" si="2"/>
        <v>267.40000000000003</v>
      </c>
      <c r="R17" s="21">
        <f t="shared" si="2"/>
        <v>178.26666666666671</v>
      </c>
    </row>
    <row r="18" spans="14:18" x14ac:dyDescent="0.25">
      <c r="R18" s="21"/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35</v>
      </c>
      <c r="B1" s="15" t="s">
        <v>31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11</v>
      </c>
      <c r="H2" s="7">
        <v>8</v>
      </c>
      <c r="I2" s="6">
        <v>1.5</v>
      </c>
      <c r="J2" s="5">
        <f>H2*I2</f>
        <v>12</v>
      </c>
      <c r="K2" s="2">
        <f>F2+J2</f>
        <v>45.333333333333336</v>
      </c>
      <c r="L2" s="4">
        <f>K10/G2</f>
        <v>4.2848484848484851</v>
      </c>
      <c r="N2" s="16">
        <v>10</v>
      </c>
      <c r="O2" s="14">
        <f>($L$2)*((N2+100)/100)</f>
        <v>4.7133333333333338</v>
      </c>
      <c r="P2" s="16">
        <f>O2-$L$2</f>
        <v>0.42848484848484869</v>
      </c>
      <c r="Q2" s="14">
        <f>O2*$G$2</f>
        <v>51.846666666666671</v>
      </c>
      <c r="R2" s="21">
        <f>P2*$G$2</f>
        <v>4.7133333333333356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5.1418181818181816</v>
      </c>
      <c r="P3" s="16">
        <f t="shared" ref="P3:P17" si="1">O3-$L$2</f>
        <v>0.85696969696969649</v>
      </c>
      <c r="Q3" s="14">
        <f t="shared" ref="Q3:R17" si="2">O3*$G$2</f>
        <v>56.559999999999995</v>
      </c>
      <c r="R3" s="21">
        <f t="shared" si="2"/>
        <v>9.4266666666666623</v>
      </c>
    </row>
    <row r="4" spans="1:19" ht="21.75" thickBot="1" x14ac:dyDescent="0.3">
      <c r="D4" s="12">
        <v>1</v>
      </c>
      <c r="K4" s="20">
        <f>0.8*1</f>
        <v>0.8</v>
      </c>
      <c r="N4" s="16">
        <v>30</v>
      </c>
      <c r="O4" s="14">
        <f t="shared" si="0"/>
        <v>5.5703030303030312</v>
      </c>
      <c r="P4" s="16">
        <f t="shared" si="1"/>
        <v>1.2854545454545461</v>
      </c>
      <c r="Q4" s="14">
        <f t="shared" si="2"/>
        <v>61.273333333333341</v>
      </c>
      <c r="R4" s="21">
        <f t="shared" si="2"/>
        <v>14.140000000000008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5.998787878787879</v>
      </c>
      <c r="P5" s="16">
        <f t="shared" si="1"/>
        <v>1.7139393939393939</v>
      </c>
      <c r="Q5" s="14">
        <f t="shared" si="2"/>
        <v>65.986666666666665</v>
      </c>
      <c r="R5" s="21">
        <f t="shared" si="2"/>
        <v>18.853333333333332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6.4272727272727277</v>
      </c>
      <c r="P6" s="16">
        <f t="shared" si="1"/>
        <v>2.1424242424242426</v>
      </c>
      <c r="Q6" s="14">
        <f t="shared" si="2"/>
        <v>70.7</v>
      </c>
      <c r="R6" s="21">
        <f t="shared" si="2"/>
        <v>23.56666666666667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6.8557575757575764</v>
      </c>
      <c r="P7" s="16">
        <f t="shared" si="1"/>
        <v>2.5709090909090913</v>
      </c>
      <c r="Q7" s="14">
        <f t="shared" si="2"/>
        <v>75.413333333333341</v>
      </c>
      <c r="R7" s="21">
        <f t="shared" si="2"/>
        <v>28.280000000000005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7.2842424242424242</v>
      </c>
      <c r="P8" s="16">
        <f t="shared" si="1"/>
        <v>2.9993939393939391</v>
      </c>
      <c r="Q8" s="14">
        <f t="shared" si="2"/>
        <v>80.126666666666665</v>
      </c>
      <c r="R8" s="21">
        <f t="shared" si="2"/>
        <v>32.993333333333332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7.7127272727272738</v>
      </c>
      <c r="P9" s="16">
        <f t="shared" si="1"/>
        <v>3.4278787878787886</v>
      </c>
      <c r="Q9" s="14">
        <f t="shared" si="2"/>
        <v>84.840000000000018</v>
      </c>
      <c r="R9" s="21">
        <f t="shared" si="2"/>
        <v>37.706666666666678</v>
      </c>
    </row>
    <row r="10" spans="1:19" ht="21.75" thickBot="1" x14ac:dyDescent="0.3">
      <c r="K10" s="2">
        <f>K2+K4+K6+K8</f>
        <v>47.133333333333333</v>
      </c>
      <c r="N10" s="16">
        <v>90</v>
      </c>
      <c r="O10" s="14">
        <f t="shared" si="0"/>
        <v>8.1412121212121207</v>
      </c>
      <c r="P10" s="16">
        <f t="shared" si="1"/>
        <v>3.8563636363636355</v>
      </c>
      <c r="Q10" s="14">
        <f t="shared" si="2"/>
        <v>89.553333333333327</v>
      </c>
      <c r="R10" s="21">
        <f t="shared" si="2"/>
        <v>42.419999999999987</v>
      </c>
    </row>
    <row r="11" spans="1:19" ht="21.75" thickTop="1" x14ac:dyDescent="0.25">
      <c r="N11" s="16">
        <v>100</v>
      </c>
      <c r="O11" s="14">
        <f t="shared" si="0"/>
        <v>8.5696969696969703</v>
      </c>
      <c r="P11" s="16">
        <f t="shared" si="1"/>
        <v>4.2848484848484851</v>
      </c>
      <c r="Q11" s="14">
        <f t="shared" si="2"/>
        <v>94.26666666666668</v>
      </c>
      <c r="R11" s="21">
        <f t="shared" si="2"/>
        <v>47.13333333333334</v>
      </c>
    </row>
    <row r="12" spans="1:19" ht="21" x14ac:dyDescent="0.25">
      <c r="N12" s="16">
        <v>110</v>
      </c>
      <c r="O12" s="14">
        <f t="shared" si="0"/>
        <v>8.9981818181818198</v>
      </c>
      <c r="P12" s="16">
        <f t="shared" si="1"/>
        <v>4.7133333333333347</v>
      </c>
      <c r="Q12" s="14">
        <f t="shared" si="2"/>
        <v>98.980000000000018</v>
      </c>
      <c r="R12" s="21">
        <f t="shared" si="2"/>
        <v>51.846666666666678</v>
      </c>
    </row>
    <row r="13" spans="1:19" ht="21" x14ac:dyDescent="0.25">
      <c r="N13" s="16">
        <v>120</v>
      </c>
      <c r="O13" s="14">
        <f t="shared" si="0"/>
        <v>9.4266666666666676</v>
      </c>
      <c r="P13" s="16">
        <f t="shared" si="1"/>
        <v>5.1418181818181825</v>
      </c>
      <c r="Q13" s="14">
        <f t="shared" si="2"/>
        <v>103.69333333333334</v>
      </c>
      <c r="R13" s="21">
        <f t="shared" si="2"/>
        <v>56.560000000000009</v>
      </c>
    </row>
    <row r="14" spans="1:19" ht="21" x14ac:dyDescent="0.25">
      <c r="N14" s="16">
        <v>130</v>
      </c>
      <c r="O14" s="14">
        <f t="shared" si="0"/>
        <v>9.8551515151515154</v>
      </c>
      <c r="P14" s="16">
        <f t="shared" si="1"/>
        <v>5.5703030303030303</v>
      </c>
      <c r="Q14" s="14">
        <f t="shared" si="2"/>
        <v>108.40666666666667</v>
      </c>
      <c r="R14" s="21">
        <f t="shared" si="2"/>
        <v>61.273333333333333</v>
      </c>
    </row>
    <row r="15" spans="1:19" ht="21" x14ac:dyDescent="0.25">
      <c r="N15" s="16">
        <v>140</v>
      </c>
      <c r="O15" s="14">
        <f t="shared" si="0"/>
        <v>10.283636363636363</v>
      </c>
      <c r="P15" s="16">
        <f t="shared" si="1"/>
        <v>5.9987878787878781</v>
      </c>
      <c r="Q15" s="14">
        <f t="shared" si="2"/>
        <v>113.11999999999999</v>
      </c>
      <c r="R15" s="21">
        <f t="shared" si="2"/>
        <v>65.986666666666665</v>
      </c>
    </row>
    <row r="16" spans="1:19" ht="21" x14ac:dyDescent="0.25">
      <c r="N16" s="16">
        <v>150</v>
      </c>
      <c r="O16" s="14">
        <f t="shared" si="0"/>
        <v>10.712121212121213</v>
      </c>
      <c r="P16" s="16">
        <f t="shared" si="1"/>
        <v>6.4272727272727277</v>
      </c>
      <c r="Q16" s="14">
        <f t="shared" si="2"/>
        <v>117.83333333333334</v>
      </c>
      <c r="R16" s="21">
        <f t="shared" si="2"/>
        <v>70.7</v>
      </c>
    </row>
    <row r="17" spans="1:18" ht="21" x14ac:dyDescent="0.25">
      <c r="N17" s="16">
        <v>200</v>
      </c>
      <c r="O17" s="14">
        <f t="shared" si="0"/>
        <v>12.854545454545455</v>
      </c>
      <c r="P17" s="16">
        <f t="shared" si="1"/>
        <v>8.5696969696969703</v>
      </c>
      <c r="Q17" s="14">
        <f t="shared" si="2"/>
        <v>141.4</v>
      </c>
      <c r="R17" s="21">
        <f t="shared" si="2"/>
        <v>94.26666666666668</v>
      </c>
    </row>
    <row r="18" spans="1:18" ht="16.5" thickBot="1" x14ac:dyDescent="0.3">
      <c r="R18" s="21"/>
    </row>
    <row r="19" spans="1:18" ht="51.75" thickTop="1" x14ac:dyDescent="0.25">
      <c r="A19" s="15" t="s">
        <v>35</v>
      </c>
      <c r="B19" s="15" t="s">
        <v>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33</v>
      </c>
      <c r="B1" s="15" t="s">
        <v>34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19</v>
      </c>
      <c r="I2" s="6">
        <v>1.5</v>
      </c>
      <c r="J2" s="5">
        <f>H2*I2</f>
        <v>28.5</v>
      </c>
      <c r="K2" s="2">
        <f>F2+J2</f>
        <v>61.833333333333336</v>
      </c>
      <c r="L2" s="4">
        <f>K10/G2</f>
        <v>16.108333333333334</v>
      </c>
      <c r="N2" s="16">
        <v>10</v>
      </c>
      <c r="O2" s="14">
        <f>($L$2)*((N2+100)/100)</f>
        <v>17.71916666666667</v>
      </c>
      <c r="P2" s="16">
        <f>O2-$L$2</f>
        <v>1.6108333333333356</v>
      </c>
      <c r="Q2" s="14">
        <f>O2*$G$2</f>
        <v>70.876666666666679</v>
      </c>
      <c r="R2" s="21">
        <f>P2*$G$2</f>
        <v>6.4433333333333422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19.330000000000002</v>
      </c>
      <c r="P3" s="16">
        <f t="shared" ref="P3:P17" si="1">O3-$L$2</f>
        <v>3.2216666666666676</v>
      </c>
      <c r="Q3" s="14">
        <f t="shared" ref="Q3:R17" si="2">O3*$G$2</f>
        <v>77.320000000000007</v>
      </c>
      <c r="R3" s="21">
        <f t="shared" si="2"/>
        <v>12.88666666666667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20.940833333333334</v>
      </c>
      <c r="P4" s="16">
        <f t="shared" si="1"/>
        <v>4.8324999999999996</v>
      </c>
      <c r="Q4" s="14">
        <f t="shared" si="2"/>
        <v>83.763333333333335</v>
      </c>
      <c r="R4" s="21">
        <f t="shared" si="2"/>
        <v>19.329999999999998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22.551666666666666</v>
      </c>
      <c r="P5" s="16">
        <f t="shared" si="1"/>
        <v>6.4433333333333316</v>
      </c>
      <c r="Q5" s="14">
        <f t="shared" si="2"/>
        <v>90.206666666666663</v>
      </c>
      <c r="R5" s="21">
        <f t="shared" si="2"/>
        <v>25.773333333333326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24.162500000000001</v>
      </c>
      <c r="P6" s="16">
        <f t="shared" si="1"/>
        <v>8.0541666666666671</v>
      </c>
      <c r="Q6" s="14">
        <f t="shared" si="2"/>
        <v>96.65</v>
      </c>
      <c r="R6" s="21">
        <f t="shared" si="2"/>
        <v>32.216666666666669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25.773333333333337</v>
      </c>
      <c r="P7" s="16">
        <f t="shared" si="1"/>
        <v>9.6650000000000027</v>
      </c>
      <c r="Q7" s="14">
        <f t="shared" si="2"/>
        <v>103.09333333333335</v>
      </c>
      <c r="R7" s="21">
        <f t="shared" si="2"/>
        <v>38.660000000000011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27.384166666666669</v>
      </c>
      <c r="P8" s="16">
        <f t="shared" si="1"/>
        <v>11.275833333333335</v>
      </c>
      <c r="Q8" s="14">
        <f t="shared" si="2"/>
        <v>109.53666666666668</v>
      </c>
      <c r="R8" s="21">
        <f t="shared" si="2"/>
        <v>45.103333333333339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28.995000000000001</v>
      </c>
      <c r="P9" s="16">
        <f t="shared" si="1"/>
        <v>12.886666666666667</v>
      </c>
      <c r="Q9" s="14">
        <f t="shared" si="2"/>
        <v>115.98</v>
      </c>
      <c r="R9" s="21">
        <f t="shared" si="2"/>
        <v>51.546666666666667</v>
      </c>
    </row>
    <row r="10" spans="1:19" ht="21.75" thickBot="1" x14ac:dyDescent="0.3">
      <c r="K10" s="2">
        <f>K2+K4+K6+K8</f>
        <v>64.433333333333337</v>
      </c>
      <c r="N10" s="16">
        <v>90</v>
      </c>
      <c r="O10" s="14">
        <f t="shared" si="0"/>
        <v>30.605833333333333</v>
      </c>
      <c r="P10" s="16">
        <f t="shared" si="1"/>
        <v>14.497499999999999</v>
      </c>
      <c r="Q10" s="14">
        <f t="shared" si="2"/>
        <v>122.42333333333333</v>
      </c>
      <c r="R10" s="21">
        <f t="shared" si="2"/>
        <v>57.989999999999995</v>
      </c>
    </row>
    <row r="11" spans="1:19" ht="21.75" thickTop="1" x14ac:dyDescent="0.25">
      <c r="N11" s="16">
        <v>100</v>
      </c>
      <c r="O11" s="14">
        <f t="shared" si="0"/>
        <v>32.216666666666669</v>
      </c>
      <c r="P11" s="16">
        <f t="shared" si="1"/>
        <v>16.108333333333334</v>
      </c>
      <c r="Q11" s="14">
        <f t="shared" si="2"/>
        <v>128.86666666666667</v>
      </c>
      <c r="R11" s="21">
        <f t="shared" si="2"/>
        <v>64.433333333333337</v>
      </c>
    </row>
    <row r="12" spans="1:19" ht="21" x14ac:dyDescent="0.25">
      <c r="N12" s="16">
        <v>110</v>
      </c>
      <c r="O12" s="14">
        <f t="shared" si="0"/>
        <v>33.827500000000001</v>
      </c>
      <c r="P12" s="16">
        <f t="shared" si="1"/>
        <v>17.719166666666666</v>
      </c>
      <c r="Q12" s="14">
        <f t="shared" si="2"/>
        <v>135.31</v>
      </c>
      <c r="R12" s="21">
        <f t="shared" si="2"/>
        <v>70.876666666666665</v>
      </c>
    </row>
    <row r="13" spans="1:19" ht="21" x14ac:dyDescent="0.25">
      <c r="N13" s="16">
        <v>120</v>
      </c>
      <c r="O13" s="14">
        <f t="shared" si="0"/>
        <v>35.43833333333334</v>
      </c>
      <c r="P13" s="16">
        <f t="shared" si="1"/>
        <v>19.330000000000005</v>
      </c>
      <c r="Q13" s="14">
        <f t="shared" si="2"/>
        <v>141.75333333333336</v>
      </c>
      <c r="R13" s="21">
        <f t="shared" si="2"/>
        <v>77.320000000000022</v>
      </c>
    </row>
    <row r="14" spans="1:19" ht="21" x14ac:dyDescent="0.25">
      <c r="N14" s="16">
        <v>130</v>
      </c>
      <c r="O14" s="14">
        <f t="shared" si="0"/>
        <v>37.049166666666665</v>
      </c>
      <c r="P14" s="16">
        <f t="shared" si="1"/>
        <v>20.94083333333333</v>
      </c>
      <c r="Q14" s="14">
        <f t="shared" si="2"/>
        <v>148.19666666666666</v>
      </c>
      <c r="R14" s="21">
        <f t="shared" si="2"/>
        <v>83.763333333333321</v>
      </c>
    </row>
    <row r="15" spans="1:19" ht="21" x14ac:dyDescent="0.25">
      <c r="N15" s="16">
        <v>140</v>
      </c>
      <c r="O15" s="14">
        <f t="shared" si="0"/>
        <v>38.660000000000004</v>
      </c>
      <c r="P15" s="16">
        <f t="shared" si="1"/>
        <v>22.551666666666669</v>
      </c>
      <c r="Q15" s="14">
        <f t="shared" si="2"/>
        <v>154.64000000000001</v>
      </c>
      <c r="R15" s="21">
        <f t="shared" si="2"/>
        <v>90.206666666666678</v>
      </c>
    </row>
    <row r="16" spans="1:19" ht="21" x14ac:dyDescent="0.25">
      <c r="N16" s="16">
        <v>150</v>
      </c>
      <c r="O16" s="14">
        <f t="shared" si="0"/>
        <v>40.270833333333336</v>
      </c>
      <c r="P16" s="16">
        <f t="shared" si="1"/>
        <v>24.162500000000001</v>
      </c>
      <c r="Q16" s="14">
        <f t="shared" si="2"/>
        <v>161.08333333333334</v>
      </c>
      <c r="R16" s="21">
        <f t="shared" si="2"/>
        <v>96.65</v>
      </c>
    </row>
    <row r="17" spans="1:18" ht="21" x14ac:dyDescent="0.25">
      <c r="N17" s="16">
        <v>200</v>
      </c>
      <c r="O17" s="14">
        <f t="shared" si="0"/>
        <v>48.325000000000003</v>
      </c>
      <c r="P17" s="16">
        <f t="shared" si="1"/>
        <v>32.216666666666669</v>
      </c>
      <c r="Q17" s="14">
        <f t="shared" si="2"/>
        <v>193.3</v>
      </c>
      <c r="R17" s="21">
        <f t="shared" si="2"/>
        <v>128.86666666666667</v>
      </c>
    </row>
    <row r="18" spans="1:18" ht="16.5" thickBot="1" x14ac:dyDescent="0.3">
      <c r="R18" s="21"/>
    </row>
    <row r="19" spans="1:18" ht="51.75" thickTop="1" x14ac:dyDescent="0.25">
      <c r="A19" s="15" t="s">
        <v>33</v>
      </c>
      <c r="B19" s="15" t="s">
        <v>32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36</v>
      </c>
      <c r="B1" s="15" t="s">
        <v>37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18</v>
      </c>
      <c r="H2" s="7">
        <f>4+13</f>
        <v>17</v>
      </c>
      <c r="I2" s="6">
        <v>1.5</v>
      </c>
      <c r="J2" s="5">
        <f>H2*I2</f>
        <v>25.5</v>
      </c>
      <c r="K2" s="2">
        <f>F2+J2</f>
        <v>92.166666666666671</v>
      </c>
      <c r="L2" s="4">
        <f>K10/G2</f>
        <v>5.6203703703703702</v>
      </c>
      <c r="N2" s="16">
        <v>10</v>
      </c>
      <c r="O2" s="14">
        <f>($L$2)*((N2+100)/100)</f>
        <v>6.1824074074074078</v>
      </c>
      <c r="P2" s="16">
        <f>O2-$L$2</f>
        <v>0.56203703703703756</v>
      </c>
      <c r="Q2" s="14">
        <f>O2*$G$2</f>
        <v>111.28333333333335</v>
      </c>
      <c r="R2" s="21">
        <f>P2*$G$2</f>
        <v>10.116666666666676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6.7444444444444445</v>
      </c>
      <c r="P3" s="16">
        <f t="shared" ref="P3:P17" si="1">O3-$L$2</f>
        <v>1.1240740740740742</v>
      </c>
      <c r="Q3" s="14">
        <f t="shared" ref="Q3:R17" si="2">O3*$G$2</f>
        <v>121.4</v>
      </c>
      <c r="R3" s="21">
        <f t="shared" si="2"/>
        <v>20.233333333333334</v>
      </c>
    </row>
    <row r="4" spans="1:19" ht="21.75" thickBot="1" x14ac:dyDescent="0.3">
      <c r="D4" s="12">
        <v>2</v>
      </c>
      <c r="K4" s="20">
        <v>7</v>
      </c>
      <c r="N4" s="16">
        <v>30</v>
      </c>
      <c r="O4" s="14">
        <f t="shared" si="0"/>
        <v>7.3064814814814811</v>
      </c>
      <c r="P4" s="16">
        <f t="shared" si="1"/>
        <v>1.6861111111111109</v>
      </c>
      <c r="Q4" s="14">
        <f t="shared" si="2"/>
        <v>131.51666666666665</v>
      </c>
      <c r="R4" s="21">
        <f t="shared" si="2"/>
        <v>30.349999999999994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7.8685185185185178</v>
      </c>
      <c r="P5" s="16">
        <f t="shared" si="1"/>
        <v>2.2481481481481476</v>
      </c>
      <c r="Q5" s="14">
        <f t="shared" si="2"/>
        <v>141.63333333333333</v>
      </c>
      <c r="R5" s="21">
        <f t="shared" si="2"/>
        <v>40.466666666666654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8.4305555555555554</v>
      </c>
      <c r="P6" s="16">
        <f t="shared" si="1"/>
        <v>2.8101851851851851</v>
      </c>
      <c r="Q6" s="14">
        <f t="shared" si="2"/>
        <v>151.75</v>
      </c>
      <c r="R6" s="21">
        <f t="shared" si="2"/>
        <v>50.583333333333329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8.992592592592592</v>
      </c>
      <c r="P7" s="16">
        <f t="shared" si="1"/>
        <v>3.3722222222222218</v>
      </c>
      <c r="Q7" s="14">
        <f t="shared" si="2"/>
        <v>161.86666666666665</v>
      </c>
      <c r="R7" s="21">
        <f t="shared" si="2"/>
        <v>60.699999999999989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9.5546296296296287</v>
      </c>
      <c r="P8" s="16">
        <f t="shared" si="1"/>
        <v>3.9342592592592585</v>
      </c>
      <c r="Q8" s="14">
        <f t="shared" si="2"/>
        <v>171.98333333333332</v>
      </c>
      <c r="R8" s="21">
        <f t="shared" si="2"/>
        <v>70.816666666666649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10.116666666666667</v>
      </c>
      <c r="P9" s="16">
        <f t="shared" si="1"/>
        <v>4.4962962962962969</v>
      </c>
      <c r="Q9" s="14">
        <f t="shared" si="2"/>
        <v>182.10000000000002</v>
      </c>
      <c r="R9" s="21">
        <f t="shared" si="2"/>
        <v>80.933333333333337</v>
      </c>
    </row>
    <row r="10" spans="1:19" ht="21.75" thickBot="1" x14ac:dyDescent="0.3">
      <c r="K10" s="2">
        <f>K2+K4+K6+K8</f>
        <v>101.16666666666667</v>
      </c>
      <c r="N10" s="16">
        <v>90</v>
      </c>
      <c r="O10" s="14">
        <f t="shared" si="0"/>
        <v>10.678703703703704</v>
      </c>
      <c r="P10" s="16">
        <f t="shared" si="1"/>
        <v>5.0583333333333336</v>
      </c>
      <c r="Q10" s="14">
        <f t="shared" si="2"/>
        <v>192.21666666666667</v>
      </c>
      <c r="R10" s="21">
        <f t="shared" si="2"/>
        <v>91.050000000000011</v>
      </c>
    </row>
    <row r="11" spans="1:19" ht="21.75" thickTop="1" x14ac:dyDescent="0.25">
      <c r="N11" s="16">
        <v>100</v>
      </c>
      <c r="O11" s="14">
        <f t="shared" si="0"/>
        <v>11.24074074074074</v>
      </c>
      <c r="P11" s="16">
        <f t="shared" si="1"/>
        <v>5.6203703703703702</v>
      </c>
      <c r="Q11" s="14">
        <f t="shared" si="2"/>
        <v>202.33333333333331</v>
      </c>
      <c r="R11" s="21">
        <f t="shared" si="2"/>
        <v>101.16666666666666</v>
      </c>
    </row>
    <row r="12" spans="1:19" ht="21" x14ac:dyDescent="0.25">
      <c r="N12" s="16">
        <v>110</v>
      </c>
      <c r="O12" s="14">
        <f t="shared" si="0"/>
        <v>11.802777777777777</v>
      </c>
      <c r="P12" s="16">
        <f t="shared" si="1"/>
        <v>6.1824074074074069</v>
      </c>
      <c r="Q12" s="14">
        <f t="shared" si="2"/>
        <v>212.45</v>
      </c>
      <c r="R12" s="21">
        <f t="shared" si="2"/>
        <v>111.28333333333333</v>
      </c>
    </row>
    <row r="13" spans="1:19" ht="21" x14ac:dyDescent="0.25">
      <c r="N13" s="16">
        <v>120</v>
      </c>
      <c r="O13" s="14">
        <f t="shared" si="0"/>
        <v>12.364814814814816</v>
      </c>
      <c r="P13" s="16">
        <f t="shared" si="1"/>
        <v>6.7444444444444454</v>
      </c>
      <c r="Q13" s="14">
        <f t="shared" si="2"/>
        <v>222.56666666666669</v>
      </c>
      <c r="R13" s="21">
        <f t="shared" si="2"/>
        <v>121.40000000000002</v>
      </c>
    </row>
    <row r="14" spans="1:19" ht="21" x14ac:dyDescent="0.25">
      <c r="N14" s="16">
        <v>130</v>
      </c>
      <c r="O14" s="14">
        <f t="shared" si="0"/>
        <v>12.92685185185185</v>
      </c>
      <c r="P14" s="16">
        <f t="shared" si="1"/>
        <v>7.3064814814814802</v>
      </c>
      <c r="Q14" s="14">
        <f t="shared" si="2"/>
        <v>232.68333333333331</v>
      </c>
      <c r="R14" s="21">
        <f t="shared" si="2"/>
        <v>131.51666666666665</v>
      </c>
    </row>
    <row r="15" spans="1:19" ht="21" x14ac:dyDescent="0.25">
      <c r="N15" s="16">
        <v>140</v>
      </c>
      <c r="O15" s="14">
        <f t="shared" si="0"/>
        <v>13.488888888888889</v>
      </c>
      <c r="P15" s="16">
        <f t="shared" si="1"/>
        <v>7.8685185185185187</v>
      </c>
      <c r="Q15" s="14">
        <f t="shared" si="2"/>
        <v>242.8</v>
      </c>
      <c r="R15" s="21">
        <f t="shared" si="2"/>
        <v>141.63333333333333</v>
      </c>
    </row>
    <row r="16" spans="1:19" ht="21" x14ac:dyDescent="0.25">
      <c r="N16" s="16">
        <v>150</v>
      </c>
      <c r="O16" s="14">
        <f t="shared" si="0"/>
        <v>14.050925925925926</v>
      </c>
      <c r="P16" s="16">
        <f t="shared" si="1"/>
        <v>8.4305555555555554</v>
      </c>
      <c r="Q16" s="14">
        <f t="shared" si="2"/>
        <v>252.91666666666666</v>
      </c>
      <c r="R16" s="21">
        <f t="shared" si="2"/>
        <v>151.75</v>
      </c>
    </row>
    <row r="17" spans="1:18" ht="21" x14ac:dyDescent="0.25">
      <c r="N17" s="16">
        <v>200</v>
      </c>
      <c r="O17" s="14">
        <f t="shared" si="0"/>
        <v>16.861111111111111</v>
      </c>
      <c r="P17" s="16">
        <f t="shared" si="1"/>
        <v>11.24074074074074</v>
      </c>
      <c r="Q17" s="14">
        <f t="shared" si="2"/>
        <v>303.5</v>
      </c>
      <c r="R17" s="21">
        <f t="shared" si="2"/>
        <v>202.33333333333331</v>
      </c>
    </row>
    <row r="18" spans="1:18" ht="16.5" thickBot="1" x14ac:dyDescent="0.3">
      <c r="R18" s="21"/>
    </row>
    <row r="19" spans="1:18" ht="51.75" thickTop="1" x14ac:dyDescent="0.25">
      <c r="A19" s="15" t="s">
        <v>36</v>
      </c>
      <c r="B19" s="15" t="s">
        <v>38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39</v>
      </c>
      <c r="B1" s="15" t="s">
        <v>40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10</v>
      </c>
      <c r="H2" s="7">
        <f>47+8</f>
        <v>55</v>
      </c>
      <c r="I2" s="6">
        <v>1.5</v>
      </c>
      <c r="J2" s="5">
        <f>H2*I2</f>
        <v>82.5</v>
      </c>
      <c r="K2" s="2">
        <f>F2+J2</f>
        <v>149.16666666666669</v>
      </c>
      <c r="L2" s="4">
        <f>K10/G2</f>
        <v>15.516666666666669</v>
      </c>
      <c r="N2" s="16">
        <v>10</v>
      </c>
      <c r="O2" s="14">
        <f>($L$2)*((N2+100)/100)</f>
        <v>17.068333333333339</v>
      </c>
      <c r="P2" s="16">
        <f>O2-$L$2</f>
        <v>1.5516666666666694</v>
      </c>
      <c r="Q2" s="14">
        <f>O2*$G$2</f>
        <v>170.68333333333339</v>
      </c>
      <c r="R2" s="21">
        <f>P2*$G$2</f>
        <v>15.516666666666694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18.62</v>
      </c>
      <c r="P3" s="16">
        <f t="shared" ref="P3:P17" si="1">O3-$L$2</f>
        <v>3.1033333333333317</v>
      </c>
      <c r="Q3" s="14">
        <f t="shared" ref="Q3:R17" si="2">O3*$G$2</f>
        <v>186.20000000000002</v>
      </c>
      <c r="R3" s="21">
        <f t="shared" si="2"/>
        <v>31.033333333333317</v>
      </c>
    </row>
    <row r="4" spans="1:19" ht="21.75" thickBot="1" x14ac:dyDescent="0.3">
      <c r="D4" s="12">
        <v>2</v>
      </c>
      <c r="K4" s="20">
        <v>4</v>
      </c>
      <c r="N4" s="16">
        <v>30</v>
      </c>
      <c r="O4" s="14">
        <f t="shared" si="0"/>
        <v>20.17166666666667</v>
      </c>
      <c r="P4" s="16">
        <f t="shared" si="1"/>
        <v>4.6550000000000011</v>
      </c>
      <c r="Q4" s="14">
        <f t="shared" si="2"/>
        <v>201.7166666666667</v>
      </c>
      <c r="R4" s="21">
        <f t="shared" si="2"/>
        <v>46.550000000000011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21.723333333333336</v>
      </c>
      <c r="P5" s="16">
        <f t="shared" si="1"/>
        <v>6.206666666666667</v>
      </c>
      <c r="Q5" s="14">
        <f t="shared" si="2"/>
        <v>217.23333333333335</v>
      </c>
      <c r="R5" s="21">
        <f t="shared" si="2"/>
        <v>62.06666666666667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23.275000000000006</v>
      </c>
      <c r="P6" s="16">
        <f t="shared" si="1"/>
        <v>7.7583333333333364</v>
      </c>
      <c r="Q6" s="14">
        <f t="shared" si="2"/>
        <v>232.75000000000006</v>
      </c>
      <c r="R6" s="21">
        <f t="shared" si="2"/>
        <v>77.583333333333371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24.826666666666672</v>
      </c>
      <c r="P7" s="16">
        <f t="shared" si="1"/>
        <v>9.3100000000000023</v>
      </c>
      <c r="Q7" s="14">
        <f t="shared" si="2"/>
        <v>248.26666666666671</v>
      </c>
      <c r="R7" s="21">
        <f t="shared" si="2"/>
        <v>93.100000000000023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26.378333333333337</v>
      </c>
      <c r="P8" s="16">
        <f t="shared" si="1"/>
        <v>10.861666666666668</v>
      </c>
      <c r="Q8" s="14">
        <f t="shared" si="2"/>
        <v>263.78333333333336</v>
      </c>
      <c r="R8" s="21">
        <f t="shared" si="2"/>
        <v>108.61666666666667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27.930000000000007</v>
      </c>
      <c r="P9" s="16">
        <f t="shared" si="1"/>
        <v>12.413333333333338</v>
      </c>
      <c r="Q9" s="14">
        <f t="shared" si="2"/>
        <v>279.30000000000007</v>
      </c>
      <c r="R9" s="21">
        <f t="shared" si="2"/>
        <v>124.13333333333338</v>
      </c>
    </row>
    <row r="10" spans="1:19" ht="21.75" thickBot="1" x14ac:dyDescent="0.3">
      <c r="K10" s="2">
        <f>K2+K4+K6+K8</f>
        <v>155.16666666666669</v>
      </c>
      <c r="N10" s="16">
        <v>90</v>
      </c>
      <c r="O10" s="14">
        <f t="shared" si="0"/>
        <v>29.481666666666669</v>
      </c>
      <c r="P10" s="16">
        <f t="shared" si="1"/>
        <v>13.965</v>
      </c>
      <c r="Q10" s="14">
        <f t="shared" si="2"/>
        <v>294.81666666666672</v>
      </c>
      <c r="R10" s="21">
        <f t="shared" si="2"/>
        <v>139.65</v>
      </c>
    </row>
    <row r="11" spans="1:19" ht="21.75" thickTop="1" x14ac:dyDescent="0.25">
      <c r="N11" s="16">
        <v>100</v>
      </c>
      <c r="O11" s="14">
        <f t="shared" si="0"/>
        <v>31.033333333333339</v>
      </c>
      <c r="P11" s="16">
        <f t="shared" si="1"/>
        <v>15.516666666666669</v>
      </c>
      <c r="Q11" s="14">
        <f t="shared" si="2"/>
        <v>310.33333333333337</v>
      </c>
      <c r="R11" s="21">
        <f t="shared" si="2"/>
        <v>155.16666666666669</v>
      </c>
    </row>
    <row r="12" spans="1:19" ht="21" x14ac:dyDescent="0.25">
      <c r="N12" s="16">
        <v>110</v>
      </c>
      <c r="O12" s="14">
        <f t="shared" si="0"/>
        <v>32.585000000000008</v>
      </c>
      <c r="P12" s="16">
        <f t="shared" si="1"/>
        <v>17.068333333333339</v>
      </c>
      <c r="Q12" s="14">
        <f t="shared" si="2"/>
        <v>325.85000000000008</v>
      </c>
      <c r="R12" s="21">
        <f t="shared" si="2"/>
        <v>170.68333333333339</v>
      </c>
    </row>
    <row r="13" spans="1:19" ht="21" x14ac:dyDescent="0.25">
      <c r="N13" s="16">
        <v>120</v>
      </c>
      <c r="O13" s="14">
        <f t="shared" si="0"/>
        <v>34.136666666666677</v>
      </c>
      <c r="P13" s="16">
        <f t="shared" si="1"/>
        <v>18.620000000000008</v>
      </c>
      <c r="Q13" s="14">
        <f t="shared" si="2"/>
        <v>341.36666666666679</v>
      </c>
      <c r="R13" s="21">
        <f t="shared" si="2"/>
        <v>186.20000000000007</v>
      </c>
    </row>
    <row r="14" spans="1:19" ht="21" x14ac:dyDescent="0.25">
      <c r="N14" s="16">
        <v>130</v>
      </c>
      <c r="O14" s="14">
        <f t="shared" si="0"/>
        <v>35.68833333333334</v>
      </c>
      <c r="P14" s="16">
        <f t="shared" si="1"/>
        <v>20.17166666666667</v>
      </c>
      <c r="Q14" s="14">
        <f t="shared" si="2"/>
        <v>356.88333333333338</v>
      </c>
      <c r="R14" s="21">
        <f t="shared" si="2"/>
        <v>201.7166666666667</v>
      </c>
    </row>
    <row r="15" spans="1:19" ht="21" x14ac:dyDescent="0.25">
      <c r="N15" s="16">
        <v>140</v>
      </c>
      <c r="O15" s="14">
        <f t="shared" si="0"/>
        <v>37.24</v>
      </c>
      <c r="P15" s="16">
        <f t="shared" si="1"/>
        <v>21.723333333333333</v>
      </c>
      <c r="Q15" s="14">
        <f t="shared" si="2"/>
        <v>372.40000000000003</v>
      </c>
      <c r="R15" s="21">
        <f t="shared" si="2"/>
        <v>217.23333333333332</v>
      </c>
    </row>
    <row r="16" spans="1:19" ht="21" x14ac:dyDescent="0.25">
      <c r="N16" s="16">
        <v>150</v>
      </c>
      <c r="O16" s="14">
        <f t="shared" si="0"/>
        <v>38.791666666666671</v>
      </c>
      <c r="P16" s="16">
        <f t="shared" si="1"/>
        <v>23.275000000000002</v>
      </c>
      <c r="Q16" s="14">
        <f t="shared" si="2"/>
        <v>387.91666666666674</v>
      </c>
      <c r="R16" s="21">
        <f t="shared" si="2"/>
        <v>232.75000000000003</v>
      </c>
    </row>
    <row r="17" spans="1:18" ht="21" x14ac:dyDescent="0.25">
      <c r="N17" s="16">
        <v>200</v>
      </c>
      <c r="O17" s="14">
        <f t="shared" si="0"/>
        <v>46.550000000000011</v>
      </c>
      <c r="P17" s="16">
        <f t="shared" si="1"/>
        <v>31.033333333333342</v>
      </c>
      <c r="Q17" s="14">
        <f t="shared" si="2"/>
        <v>465.50000000000011</v>
      </c>
      <c r="R17" s="21">
        <f t="shared" si="2"/>
        <v>310.33333333333343</v>
      </c>
    </row>
    <row r="18" spans="1:18" ht="16.5" thickBot="1" x14ac:dyDescent="0.3">
      <c r="R18" s="21"/>
    </row>
    <row r="19" spans="1:18" ht="51.75" thickTop="1" x14ac:dyDescent="0.25">
      <c r="A19" s="15" t="s">
        <v>39</v>
      </c>
      <c r="B19" s="15" t="s">
        <v>41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46</v>
      </c>
      <c r="B1" s="15" t="s">
        <v>42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24</v>
      </c>
      <c r="H2" s="7">
        <f>34+14</f>
        <v>48</v>
      </c>
      <c r="I2" s="6">
        <v>1.5</v>
      </c>
      <c r="J2" s="5">
        <f>H2*I2</f>
        <v>72</v>
      </c>
      <c r="K2" s="2">
        <f>F2+J2</f>
        <v>138.66666666666669</v>
      </c>
      <c r="L2" s="4">
        <f>K10/G2</f>
        <v>6.2777777777777786</v>
      </c>
      <c r="N2" s="16">
        <v>10</v>
      </c>
      <c r="O2" s="14">
        <f>($L$2)*((N2+100)/100)</f>
        <v>6.9055555555555568</v>
      </c>
      <c r="P2" s="16">
        <f>O2-$L$2</f>
        <v>0.62777777777777821</v>
      </c>
      <c r="Q2" s="14">
        <f>O2*$G$2</f>
        <v>165.73333333333335</v>
      </c>
      <c r="R2" s="21">
        <f>P2*$G$2</f>
        <v>15.066666666666677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7.5333333333333341</v>
      </c>
      <c r="P3" s="16">
        <f t="shared" ref="P3:P17" si="1">O3-$L$2</f>
        <v>1.2555555555555555</v>
      </c>
      <c r="Q3" s="14">
        <f t="shared" ref="Q3:R17" si="2">O3*$G$2</f>
        <v>180.8</v>
      </c>
      <c r="R3" s="21">
        <f t="shared" si="2"/>
        <v>30.133333333333333</v>
      </c>
    </row>
    <row r="4" spans="1:19" ht="21.75" thickBot="1" x14ac:dyDescent="0.3">
      <c r="D4" s="12">
        <v>2</v>
      </c>
      <c r="K4" s="20">
        <v>10</v>
      </c>
      <c r="N4" s="16">
        <v>30</v>
      </c>
      <c r="O4" s="14">
        <f t="shared" si="0"/>
        <v>8.1611111111111132</v>
      </c>
      <c r="P4" s="16">
        <f t="shared" si="1"/>
        <v>1.8833333333333346</v>
      </c>
      <c r="Q4" s="14">
        <f t="shared" si="2"/>
        <v>195.86666666666673</v>
      </c>
      <c r="R4" s="21">
        <f t="shared" si="2"/>
        <v>45.200000000000031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8.7888888888888896</v>
      </c>
      <c r="P5" s="16">
        <f t="shared" si="1"/>
        <v>2.5111111111111111</v>
      </c>
      <c r="Q5" s="14">
        <f t="shared" si="2"/>
        <v>210.93333333333334</v>
      </c>
      <c r="R5" s="21">
        <f t="shared" si="2"/>
        <v>60.266666666666666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9.4166666666666679</v>
      </c>
      <c r="P6" s="16">
        <f t="shared" si="1"/>
        <v>3.1388888888888893</v>
      </c>
      <c r="Q6" s="14">
        <f t="shared" si="2"/>
        <v>226.00000000000003</v>
      </c>
      <c r="R6" s="21">
        <f t="shared" si="2"/>
        <v>75.333333333333343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10.044444444444446</v>
      </c>
      <c r="P7" s="16">
        <f t="shared" si="1"/>
        <v>3.7666666666666675</v>
      </c>
      <c r="Q7" s="14">
        <f t="shared" si="2"/>
        <v>241.06666666666672</v>
      </c>
      <c r="R7" s="21">
        <f t="shared" si="2"/>
        <v>90.40000000000002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10.672222222222222</v>
      </c>
      <c r="P8" s="16">
        <f t="shared" si="1"/>
        <v>4.3944444444444439</v>
      </c>
      <c r="Q8" s="14">
        <f t="shared" si="2"/>
        <v>256.13333333333333</v>
      </c>
      <c r="R8" s="21">
        <f t="shared" si="2"/>
        <v>105.46666666666665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11.300000000000002</v>
      </c>
      <c r="P9" s="16">
        <f t="shared" si="1"/>
        <v>5.0222222222222239</v>
      </c>
      <c r="Q9" s="14">
        <f t="shared" si="2"/>
        <v>271.20000000000005</v>
      </c>
      <c r="R9" s="21">
        <f t="shared" si="2"/>
        <v>120.53333333333337</v>
      </c>
    </row>
    <row r="10" spans="1:19" ht="21.75" thickBot="1" x14ac:dyDescent="0.3">
      <c r="K10" s="2">
        <f>K2+K4+K6+K8</f>
        <v>150.66666666666669</v>
      </c>
      <c r="N10" s="16">
        <v>90</v>
      </c>
      <c r="O10" s="14">
        <f t="shared" si="0"/>
        <v>11.927777777777779</v>
      </c>
      <c r="P10" s="16">
        <f t="shared" si="1"/>
        <v>5.65</v>
      </c>
      <c r="Q10" s="14">
        <f t="shared" si="2"/>
        <v>286.26666666666671</v>
      </c>
      <c r="R10" s="21">
        <f t="shared" si="2"/>
        <v>135.60000000000002</v>
      </c>
    </row>
    <row r="11" spans="1:19" ht="21.75" thickTop="1" x14ac:dyDescent="0.25">
      <c r="N11" s="16">
        <v>100</v>
      </c>
      <c r="O11" s="14">
        <f t="shared" si="0"/>
        <v>12.555555555555557</v>
      </c>
      <c r="P11" s="16">
        <f t="shared" si="1"/>
        <v>6.2777777777777786</v>
      </c>
      <c r="Q11" s="14">
        <f t="shared" si="2"/>
        <v>301.33333333333337</v>
      </c>
      <c r="R11" s="21">
        <f t="shared" si="2"/>
        <v>150.66666666666669</v>
      </c>
    </row>
    <row r="12" spans="1:19" ht="21" x14ac:dyDescent="0.25">
      <c r="N12" s="16">
        <v>110</v>
      </c>
      <c r="O12" s="14">
        <f t="shared" si="0"/>
        <v>13.183333333333335</v>
      </c>
      <c r="P12" s="16">
        <f t="shared" si="1"/>
        <v>6.9055555555555568</v>
      </c>
      <c r="Q12" s="14">
        <f t="shared" si="2"/>
        <v>316.40000000000003</v>
      </c>
      <c r="R12" s="21">
        <f t="shared" si="2"/>
        <v>165.73333333333335</v>
      </c>
    </row>
    <row r="13" spans="1:19" ht="21" x14ac:dyDescent="0.25">
      <c r="N13" s="16">
        <v>120</v>
      </c>
      <c r="O13" s="14">
        <f t="shared" si="0"/>
        <v>13.811111111111114</v>
      </c>
      <c r="P13" s="16">
        <f t="shared" si="1"/>
        <v>7.533333333333335</v>
      </c>
      <c r="Q13" s="14">
        <f t="shared" si="2"/>
        <v>331.4666666666667</v>
      </c>
      <c r="R13" s="21">
        <f t="shared" si="2"/>
        <v>180.80000000000004</v>
      </c>
    </row>
    <row r="14" spans="1:19" ht="21" x14ac:dyDescent="0.25">
      <c r="N14" s="16">
        <v>130</v>
      </c>
      <c r="O14" s="14">
        <f t="shared" si="0"/>
        <v>14.43888888888889</v>
      </c>
      <c r="P14" s="16">
        <f t="shared" si="1"/>
        <v>8.1611111111111114</v>
      </c>
      <c r="Q14" s="14">
        <f t="shared" si="2"/>
        <v>346.53333333333336</v>
      </c>
      <c r="R14" s="21">
        <f t="shared" si="2"/>
        <v>195.86666666666667</v>
      </c>
    </row>
    <row r="15" spans="1:19" ht="21" x14ac:dyDescent="0.25">
      <c r="N15" s="16">
        <v>140</v>
      </c>
      <c r="O15" s="14">
        <f t="shared" si="0"/>
        <v>15.066666666666668</v>
      </c>
      <c r="P15" s="16">
        <f t="shared" si="1"/>
        <v>8.7888888888888896</v>
      </c>
      <c r="Q15" s="14">
        <f t="shared" si="2"/>
        <v>361.6</v>
      </c>
      <c r="R15" s="21">
        <f t="shared" si="2"/>
        <v>210.93333333333334</v>
      </c>
    </row>
    <row r="16" spans="1:19" ht="21" x14ac:dyDescent="0.25">
      <c r="N16" s="16">
        <v>150</v>
      </c>
      <c r="O16" s="14">
        <f t="shared" si="0"/>
        <v>15.694444444444446</v>
      </c>
      <c r="P16" s="16">
        <f t="shared" si="1"/>
        <v>9.4166666666666679</v>
      </c>
      <c r="Q16" s="14">
        <f t="shared" si="2"/>
        <v>376.66666666666674</v>
      </c>
      <c r="R16" s="21">
        <f t="shared" si="2"/>
        <v>226.00000000000003</v>
      </c>
    </row>
    <row r="17" spans="1:18" ht="21" x14ac:dyDescent="0.25">
      <c r="N17" s="16">
        <v>200</v>
      </c>
      <c r="O17" s="14">
        <f t="shared" si="0"/>
        <v>18.833333333333336</v>
      </c>
      <c r="P17" s="16">
        <f t="shared" si="1"/>
        <v>12.555555555555557</v>
      </c>
      <c r="Q17" s="14">
        <f t="shared" si="2"/>
        <v>452.00000000000006</v>
      </c>
      <c r="R17" s="21">
        <f t="shared" si="2"/>
        <v>301.33333333333337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43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47</v>
      </c>
      <c r="B1" s="15" t="s">
        <v>48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16</v>
      </c>
      <c r="H2" s="7">
        <v>26</v>
      </c>
      <c r="I2" s="6">
        <v>1.5</v>
      </c>
      <c r="J2" s="5">
        <f>H2*I2</f>
        <v>39</v>
      </c>
      <c r="K2" s="2">
        <f>F2+J2</f>
        <v>72.333333333333343</v>
      </c>
      <c r="L2" s="4">
        <f>K10/G2</f>
        <v>4.9583333333333339</v>
      </c>
      <c r="N2" s="16">
        <v>10</v>
      </c>
      <c r="O2" s="14">
        <f>($L$2)*((N2+100)/100)</f>
        <v>5.4541666666666675</v>
      </c>
      <c r="P2" s="16">
        <f>O2-$L$2</f>
        <v>0.49583333333333357</v>
      </c>
      <c r="Q2" s="14">
        <f>O2*$G$2</f>
        <v>87.26666666666668</v>
      </c>
      <c r="R2" s="21">
        <f>P2*$G$2</f>
        <v>7.9333333333333371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5.95</v>
      </c>
      <c r="P3" s="16">
        <f t="shared" ref="P3:P17" si="1">O3-$L$2</f>
        <v>0.99166666666666625</v>
      </c>
      <c r="Q3" s="14">
        <f t="shared" ref="Q3:R17" si="2">O3*$G$2</f>
        <v>95.2</v>
      </c>
      <c r="R3" s="21">
        <f t="shared" si="2"/>
        <v>15.86666666666666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6.4458333333333346</v>
      </c>
      <c r="P4" s="16">
        <f t="shared" si="1"/>
        <v>1.4875000000000007</v>
      </c>
      <c r="Q4" s="14">
        <f t="shared" si="2"/>
        <v>103.13333333333335</v>
      </c>
      <c r="R4" s="21">
        <f t="shared" si="2"/>
        <v>23.800000000000011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6.9416666666666673</v>
      </c>
      <c r="P5" s="16">
        <f t="shared" si="1"/>
        <v>1.9833333333333334</v>
      </c>
      <c r="Q5" s="14">
        <f t="shared" si="2"/>
        <v>111.06666666666668</v>
      </c>
      <c r="R5" s="21">
        <f t="shared" si="2"/>
        <v>31.733333333333334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7.4375000000000009</v>
      </c>
      <c r="P6" s="16">
        <f t="shared" si="1"/>
        <v>2.479166666666667</v>
      </c>
      <c r="Q6" s="14">
        <f t="shared" si="2"/>
        <v>119.00000000000001</v>
      </c>
      <c r="R6" s="21">
        <f t="shared" si="2"/>
        <v>39.666666666666671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7.9333333333333345</v>
      </c>
      <c r="P7" s="16">
        <f t="shared" si="1"/>
        <v>2.9750000000000005</v>
      </c>
      <c r="Q7" s="14">
        <f t="shared" si="2"/>
        <v>126.93333333333335</v>
      </c>
      <c r="R7" s="21">
        <f t="shared" si="2"/>
        <v>47.600000000000009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8.4291666666666671</v>
      </c>
      <c r="P8" s="16">
        <f t="shared" si="1"/>
        <v>3.4708333333333332</v>
      </c>
      <c r="Q8" s="14">
        <f t="shared" si="2"/>
        <v>134.86666666666667</v>
      </c>
      <c r="R8" s="21">
        <f t="shared" si="2"/>
        <v>55.533333333333331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8.9250000000000007</v>
      </c>
      <c r="P9" s="16">
        <f t="shared" si="1"/>
        <v>3.9666666666666668</v>
      </c>
      <c r="Q9" s="14">
        <f t="shared" si="2"/>
        <v>142.80000000000001</v>
      </c>
      <c r="R9" s="21">
        <f t="shared" si="2"/>
        <v>63.466666666666669</v>
      </c>
    </row>
    <row r="10" spans="1:19" ht="21.75" thickBot="1" x14ac:dyDescent="0.3">
      <c r="K10" s="2">
        <f>K2+K4+K6+K8</f>
        <v>79.333333333333343</v>
      </c>
      <c r="N10" s="16">
        <v>90</v>
      </c>
      <c r="O10" s="14">
        <f t="shared" si="0"/>
        <v>9.4208333333333343</v>
      </c>
      <c r="P10" s="16">
        <f t="shared" si="1"/>
        <v>4.4625000000000004</v>
      </c>
      <c r="Q10" s="14">
        <f t="shared" si="2"/>
        <v>150.73333333333335</v>
      </c>
      <c r="R10" s="21">
        <f t="shared" si="2"/>
        <v>71.400000000000006</v>
      </c>
    </row>
    <row r="11" spans="1:19" ht="21.75" thickTop="1" x14ac:dyDescent="0.25">
      <c r="N11" s="16">
        <v>100</v>
      </c>
      <c r="O11" s="14">
        <f t="shared" si="0"/>
        <v>9.9166666666666679</v>
      </c>
      <c r="P11" s="16">
        <f t="shared" si="1"/>
        <v>4.9583333333333339</v>
      </c>
      <c r="Q11" s="14">
        <f t="shared" si="2"/>
        <v>158.66666666666669</v>
      </c>
      <c r="R11" s="21">
        <f t="shared" si="2"/>
        <v>79.333333333333343</v>
      </c>
    </row>
    <row r="12" spans="1:19" ht="21" x14ac:dyDescent="0.25">
      <c r="N12" s="16">
        <v>110</v>
      </c>
      <c r="O12" s="14">
        <f t="shared" si="0"/>
        <v>10.412500000000001</v>
      </c>
      <c r="P12" s="16">
        <f t="shared" si="1"/>
        <v>5.4541666666666675</v>
      </c>
      <c r="Q12" s="14">
        <f t="shared" si="2"/>
        <v>166.60000000000002</v>
      </c>
      <c r="R12" s="21">
        <f t="shared" si="2"/>
        <v>87.26666666666668</v>
      </c>
    </row>
    <row r="13" spans="1:19" ht="21" x14ac:dyDescent="0.25">
      <c r="N13" s="16">
        <v>120</v>
      </c>
      <c r="O13" s="14">
        <f t="shared" si="0"/>
        <v>10.908333333333335</v>
      </c>
      <c r="P13" s="16">
        <f t="shared" si="1"/>
        <v>5.9500000000000011</v>
      </c>
      <c r="Q13" s="14">
        <f t="shared" si="2"/>
        <v>174.53333333333336</v>
      </c>
      <c r="R13" s="21">
        <f t="shared" si="2"/>
        <v>95.200000000000017</v>
      </c>
    </row>
    <row r="14" spans="1:19" ht="21" x14ac:dyDescent="0.25">
      <c r="N14" s="16">
        <v>130</v>
      </c>
      <c r="O14" s="14">
        <f t="shared" si="0"/>
        <v>11.404166666666667</v>
      </c>
      <c r="P14" s="16">
        <f t="shared" si="1"/>
        <v>6.4458333333333329</v>
      </c>
      <c r="Q14" s="14">
        <f t="shared" si="2"/>
        <v>182.46666666666667</v>
      </c>
      <c r="R14" s="21">
        <f t="shared" si="2"/>
        <v>103.13333333333333</v>
      </c>
    </row>
    <row r="15" spans="1:19" ht="21" x14ac:dyDescent="0.25">
      <c r="N15" s="16">
        <v>140</v>
      </c>
      <c r="O15" s="14">
        <f t="shared" si="0"/>
        <v>11.9</v>
      </c>
      <c r="P15" s="16">
        <f t="shared" si="1"/>
        <v>6.9416666666666664</v>
      </c>
      <c r="Q15" s="14">
        <f t="shared" si="2"/>
        <v>190.4</v>
      </c>
      <c r="R15" s="21">
        <f t="shared" si="2"/>
        <v>111.06666666666666</v>
      </c>
    </row>
    <row r="16" spans="1:19" ht="21" x14ac:dyDescent="0.25">
      <c r="N16" s="16">
        <v>150</v>
      </c>
      <c r="O16" s="14">
        <f t="shared" si="0"/>
        <v>12.395833333333336</v>
      </c>
      <c r="P16" s="16">
        <f t="shared" si="1"/>
        <v>7.4375000000000018</v>
      </c>
      <c r="Q16" s="14">
        <f t="shared" si="2"/>
        <v>198.33333333333337</v>
      </c>
      <c r="R16" s="21">
        <f t="shared" si="2"/>
        <v>119.00000000000003</v>
      </c>
    </row>
    <row r="17" spans="1:18" ht="21" x14ac:dyDescent="0.25">
      <c r="N17" s="16">
        <v>200</v>
      </c>
      <c r="O17" s="14">
        <f t="shared" si="0"/>
        <v>14.875000000000002</v>
      </c>
      <c r="P17" s="16">
        <f t="shared" si="1"/>
        <v>9.9166666666666679</v>
      </c>
      <c r="Q17" s="14">
        <f t="shared" si="2"/>
        <v>238.00000000000003</v>
      </c>
      <c r="R17" s="21">
        <f t="shared" si="2"/>
        <v>158.66666666666669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49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50</v>
      </c>
      <c r="B1" s="15" t="s">
        <v>48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13</v>
      </c>
      <c r="H2" s="7">
        <v>24</v>
      </c>
      <c r="I2" s="6">
        <v>1.5</v>
      </c>
      <c r="J2" s="5">
        <f>H2*I2</f>
        <v>36</v>
      </c>
      <c r="K2" s="2">
        <f>F2+J2</f>
        <v>69.333333333333343</v>
      </c>
      <c r="L2" s="4">
        <f>K10/G2</f>
        <v>5.8717948717948723</v>
      </c>
      <c r="N2" s="16">
        <v>10</v>
      </c>
      <c r="O2" s="14">
        <f>($L$2)*((N2+100)/100)</f>
        <v>6.45897435897436</v>
      </c>
      <c r="P2" s="16">
        <f>O2-$L$2</f>
        <v>0.58717948717948776</v>
      </c>
      <c r="Q2" s="14">
        <f>O2*$G$2</f>
        <v>83.966666666666683</v>
      </c>
      <c r="R2" s="21">
        <f>P2*$G$2</f>
        <v>7.6333333333333409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7.0461538461538469</v>
      </c>
      <c r="P3" s="16">
        <f t="shared" ref="P3:P17" si="1">O3-$L$2</f>
        <v>1.1743589743589746</v>
      </c>
      <c r="Q3" s="14">
        <f t="shared" ref="Q3:R17" si="2">O3*$G$2</f>
        <v>91.600000000000009</v>
      </c>
      <c r="R3" s="21">
        <f t="shared" si="2"/>
        <v>15.266666666666669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7.6333333333333337</v>
      </c>
      <c r="P4" s="16">
        <f t="shared" si="1"/>
        <v>1.7615384615384615</v>
      </c>
      <c r="Q4" s="14">
        <f t="shared" si="2"/>
        <v>99.233333333333334</v>
      </c>
      <c r="R4" s="21">
        <f t="shared" si="2"/>
        <v>22.9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8.2205128205128215</v>
      </c>
      <c r="P5" s="16">
        <f t="shared" si="1"/>
        <v>2.3487179487179493</v>
      </c>
      <c r="Q5" s="14">
        <f t="shared" si="2"/>
        <v>106.86666666666667</v>
      </c>
      <c r="R5" s="21">
        <f t="shared" si="2"/>
        <v>30.533333333333339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8.8076923076923084</v>
      </c>
      <c r="P6" s="16">
        <f t="shared" si="1"/>
        <v>2.9358974358974361</v>
      </c>
      <c r="Q6" s="14">
        <f t="shared" si="2"/>
        <v>114.50000000000001</v>
      </c>
      <c r="R6" s="21">
        <f t="shared" si="2"/>
        <v>38.166666666666671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9.3948717948717952</v>
      </c>
      <c r="P7" s="16">
        <f t="shared" si="1"/>
        <v>3.523076923076923</v>
      </c>
      <c r="Q7" s="14">
        <f t="shared" si="2"/>
        <v>122.13333333333334</v>
      </c>
      <c r="R7" s="21">
        <f t="shared" si="2"/>
        <v>45.8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9.9820512820512821</v>
      </c>
      <c r="P8" s="16">
        <f t="shared" si="1"/>
        <v>4.1102564102564099</v>
      </c>
      <c r="Q8" s="14">
        <f t="shared" si="2"/>
        <v>129.76666666666668</v>
      </c>
      <c r="R8" s="21">
        <f t="shared" si="2"/>
        <v>53.43333333333333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10.569230769230771</v>
      </c>
      <c r="P9" s="16">
        <f t="shared" si="1"/>
        <v>4.6974358974358985</v>
      </c>
      <c r="Q9" s="14">
        <f t="shared" si="2"/>
        <v>137.40000000000003</v>
      </c>
      <c r="R9" s="21">
        <f t="shared" si="2"/>
        <v>61.066666666666677</v>
      </c>
    </row>
    <row r="10" spans="1:19" ht="21.75" thickBot="1" x14ac:dyDescent="0.3">
      <c r="K10" s="2">
        <f>K2+K4+K6+K8</f>
        <v>76.333333333333343</v>
      </c>
      <c r="N10" s="16">
        <v>90</v>
      </c>
      <c r="O10" s="14">
        <f t="shared" si="0"/>
        <v>11.156410256410258</v>
      </c>
      <c r="P10" s="16">
        <f t="shared" si="1"/>
        <v>5.2846153846153854</v>
      </c>
      <c r="Q10" s="14">
        <f t="shared" si="2"/>
        <v>145.03333333333336</v>
      </c>
      <c r="R10" s="21">
        <f t="shared" si="2"/>
        <v>68.700000000000017</v>
      </c>
    </row>
    <row r="11" spans="1:19" ht="21.75" thickTop="1" x14ac:dyDescent="0.25">
      <c r="N11" s="16">
        <v>100</v>
      </c>
      <c r="O11" s="14">
        <f t="shared" si="0"/>
        <v>11.743589743589745</v>
      </c>
      <c r="P11" s="16">
        <f t="shared" si="1"/>
        <v>5.8717948717948723</v>
      </c>
      <c r="Q11" s="14">
        <f t="shared" si="2"/>
        <v>152.66666666666669</v>
      </c>
      <c r="R11" s="21">
        <f t="shared" si="2"/>
        <v>76.333333333333343</v>
      </c>
    </row>
    <row r="12" spans="1:19" ht="21" x14ac:dyDescent="0.25">
      <c r="N12" s="16">
        <v>110</v>
      </c>
      <c r="O12" s="14">
        <f t="shared" si="0"/>
        <v>12.330769230769231</v>
      </c>
      <c r="P12" s="16">
        <f t="shared" si="1"/>
        <v>6.4589743589743591</v>
      </c>
      <c r="Q12" s="14">
        <f t="shared" si="2"/>
        <v>160.30000000000001</v>
      </c>
      <c r="R12" s="21">
        <f t="shared" si="2"/>
        <v>83.966666666666669</v>
      </c>
    </row>
    <row r="13" spans="1:19" ht="21" x14ac:dyDescent="0.25">
      <c r="N13" s="16">
        <v>120</v>
      </c>
      <c r="O13" s="14">
        <f t="shared" si="0"/>
        <v>12.91794871794872</v>
      </c>
      <c r="P13" s="16">
        <f t="shared" si="1"/>
        <v>7.0461538461538478</v>
      </c>
      <c r="Q13" s="14">
        <f t="shared" si="2"/>
        <v>167.93333333333337</v>
      </c>
      <c r="R13" s="21">
        <f t="shared" si="2"/>
        <v>91.600000000000023</v>
      </c>
    </row>
    <row r="14" spans="1:19" ht="21" x14ac:dyDescent="0.25">
      <c r="N14" s="16">
        <v>130</v>
      </c>
      <c r="O14" s="14">
        <f t="shared" si="0"/>
        <v>13.505128205128205</v>
      </c>
      <c r="P14" s="16">
        <f t="shared" si="1"/>
        <v>7.6333333333333329</v>
      </c>
      <c r="Q14" s="14">
        <f t="shared" si="2"/>
        <v>175.56666666666666</v>
      </c>
      <c r="R14" s="21">
        <f t="shared" si="2"/>
        <v>99.23333333333332</v>
      </c>
    </row>
    <row r="15" spans="1:19" ht="21" x14ac:dyDescent="0.25">
      <c r="N15" s="16">
        <v>140</v>
      </c>
      <c r="O15" s="14">
        <f t="shared" si="0"/>
        <v>14.092307692307694</v>
      </c>
      <c r="P15" s="16">
        <f t="shared" si="1"/>
        <v>8.2205128205128215</v>
      </c>
      <c r="Q15" s="14">
        <f t="shared" si="2"/>
        <v>183.20000000000002</v>
      </c>
      <c r="R15" s="21">
        <f t="shared" si="2"/>
        <v>106.86666666666667</v>
      </c>
    </row>
    <row r="16" spans="1:19" ht="21" x14ac:dyDescent="0.25">
      <c r="N16" s="16">
        <v>150</v>
      </c>
      <c r="O16" s="14">
        <f t="shared" si="0"/>
        <v>14.679487179487181</v>
      </c>
      <c r="P16" s="16">
        <f t="shared" si="1"/>
        <v>8.8076923076923084</v>
      </c>
      <c r="Q16" s="14">
        <f t="shared" si="2"/>
        <v>190.83333333333334</v>
      </c>
      <c r="R16" s="21">
        <f t="shared" si="2"/>
        <v>114.50000000000001</v>
      </c>
    </row>
    <row r="17" spans="1:18" ht="21" x14ac:dyDescent="0.25">
      <c r="N17" s="16">
        <v>200</v>
      </c>
      <c r="O17" s="14">
        <f t="shared" si="0"/>
        <v>17.615384615384617</v>
      </c>
      <c r="P17" s="16">
        <f t="shared" si="1"/>
        <v>11.743589743589745</v>
      </c>
      <c r="Q17" s="14">
        <f t="shared" si="2"/>
        <v>229.00000000000003</v>
      </c>
      <c r="R17" s="21">
        <f t="shared" si="2"/>
        <v>152.66666666666669</v>
      </c>
    </row>
    <row r="18" spans="1:18" ht="16.5" thickBot="1" x14ac:dyDescent="0.3">
      <c r="R18" s="21"/>
    </row>
    <row r="19" spans="1:18" ht="51.75" thickTop="1" x14ac:dyDescent="0.25">
      <c r="A19" s="15" t="s">
        <v>46</v>
      </c>
      <c r="B19" s="15" t="s">
        <v>49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58</v>
      </c>
      <c r="B1" s="15" t="s">
        <v>59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18</v>
      </c>
      <c r="H2" s="7">
        <v>19</v>
      </c>
      <c r="I2" s="6">
        <v>1.5</v>
      </c>
      <c r="J2" s="5">
        <f>H2*I2</f>
        <v>28.5</v>
      </c>
      <c r="K2" s="2">
        <f>F2+J2</f>
        <v>61.833333333333336</v>
      </c>
      <c r="L2" s="4">
        <f>K10/G2</f>
        <v>3.8240740740740744</v>
      </c>
      <c r="N2" s="16">
        <v>10</v>
      </c>
      <c r="O2" s="14">
        <f>($L$2)*((N2+100)/100)</f>
        <v>4.2064814814814824</v>
      </c>
      <c r="P2" s="16">
        <f>O2-$L$2</f>
        <v>0.38240740740740797</v>
      </c>
      <c r="Q2" s="14">
        <f>O2*$G$2</f>
        <v>75.716666666666683</v>
      </c>
      <c r="R2" s="21">
        <f>P2*$G$2</f>
        <v>6.8833333333333435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4.5888888888888895</v>
      </c>
      <c r="P3" s="16">
        <f t="shared" ref="P3:P17" si="1">O3-$L$2</f>
        <v>0.76481481481481506</v>
      </c>
      <c r="Q3" s="14">
        <f t="shared" ref="Q3:R17" si="2">O3*$G$2</f>
        <v>82.600000000000009</v>
      </c>
      <c r="R3" s="21">
        <f t="shared" si="2"/>
        <v>13.766666666666671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4.9712962962962965</v>
      </c>
      <c r="P4" s="16">
        <f t="shared" si="1"/>
        <v>1.1472222222222221</v>
      </c>
      <c r="Q4" s="14">
        <f t="shared" si="2"/>
        <v>89.483333333333334</v>
      </c>
      <c r="R4" s="21">
        <f t="shared" si="2"/>
        <v>20.65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5.3537037037037036</v>
      </c>
      <c r="P5" s="16">
        <f t="shared" si="1"/>
        <v>1.5296296296296292</v>
      </c>
      <c r="Q5" s="14">
        <f t="shared" si="2"/>
        <v>96.36666666666666</v>
      </c>
      <c r="R5" s="21">
        <f t="shared" si="2"/>
        <v>27.533333333333324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5.7361111111111116</v>
      </c>
      <c r="P6" s="16">
        <f t="shared" si="1"/>
        <v>1.9120370370370372</v>
      </c>
      <c r="Q6" s="14">
        <f t="shared" si="2"/>
        <v>103.25000000000001</v>
      </c>
      <c r="R6" s="21">
        <f t="shared" si="2"/>
        <v>34.416666666666671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6.1185185185185196</v>
      </c>
      <c r="P7" s="16">
        <f t="shared" si="1"/>
        <v>2.2944444444444452</v>
      </c>
      <c r="Q7" s="14">
        <f t="shared" si="2"/>
        <v>110.13333333333335</v>
      </c>
      <c r="R7" s="21">
        <f t="shared" si="2"/>
        <v>41.300000000000011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6.5009259259259267</v>
      </c>
      <c r="P8" s="16">
        <f t="shared" si="1"/>
        <v>2.6768518518518523</v>
      </c>
      <c r="Q8" s="14">
        <f t="shared" si="2"/>
        <v>117.01666666666668</v>
      </c>
      <c r="R8" s="21">
        <f t="shared" si="2"/>
        <v>48.183333333333337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6.8833333333333337</v>
      </c>
      <c r="P9" s="16">
        <f t="shared" si="1"/>
        <v>3.0592592592592593</v>
      </c>
      <c r="Q9" s="14">
        <f t="shared" si="2"/>
        <v>123.9</v>
      </c>
      <c r="R9" s="21">
        <f t="shared" si="2"/>
        <v>55.06666666666667</v>
      </c>
    </row>
    <row r="10" spans="1:19" ht="21.75" thickBot="1" x14ac:dyDescent="0.3">
      <c r="K10" s="2">
        <f>K2+K4+K6+K8</f>
        <v>68.833333333333343</v>
      </c>
      <c r="N10" s="16">
        <v>90</v>
      </c>
      <c r="O10" s="14">
        <f t="shared" si="0"/>
        <v>7.2657407407407408</v>
      </c>
      <c r="P10" s="16">
        <f t="shared" si="1"/>
        <v>3.4416666666666664</v>
      </c>
      <c r="Q10" s="14">
        <f t="shared" si="2"/>
        <v>130.78333333333333</v>
      </c>
      <c r="R10" s="21">
        <f t="shared" si="2"/>
        <v>61.949999999999996</v>
      </c>
    </row>
    <row r="11" spans="1:19" ht="21.75" thickTop="1" x14ac:dyDescent="0.25">
      <c r="N11" s="16">
        <v>100</v>
      </c>
      <c r="O11" s="14">
        <f t="shared" si="0"/>
        <v>7.6481481481481488</v>
      </c>
      <c r="P11" s="16">
        <f t="shared" si="1"/>
        <v>3.8240740740740744</v>
      </c>
      <c r="Q11" s="14">
        <f t="shared" si="2"/>
        <v>137.66666666666669</v>
      </c>
      <c r="R11" s="21">
        <f t="shared" si="2"/>
        <v>68.833333333333343</v>
      </c>
    </row>
    <row r="12" spans="1:19" ht="21" x14ac:dyDescent="0.25">
      <c r="N12" s="16">
        <v>110</v>
      </c>
      <c r="O12" s="14">
        <f t="shared" si="0"/>
        <v>8.0305555555555568</v>
      </c>
      <c r="P12" s="16">
        <f t="shared" si="1"/>
        <v>4.2064814814814824</v>
      </c>
      <c r="Q12" s="14">
        <f t="shared" si="2"/>
        <v>144.55000000000001</v>
      </c>
      <c r="R12" s="21">
        <f t="shared" si="2"/>
        <v>75.716666666666683</v>
      </c>
    </row>
    <row r="13" spans="1:19" ht="21" x14ac:dyDescent="0.25">
      <c r="N13" s="16">
        <v>120</v>
      </c>
      <c r="O13" s="14">
        <f t="shared" si="0"/>
        <v>8.4129629629629648</v>
      </c>
      <c r="P13" s="16">
        <f t="shared" si="1"/>
        <v>4.5888888888888903</v>
      </c>
      <c r="Q13" s="14">
        <f t="shared" si="2"/>
        <v>151.43333333333337</v>
      </c>
      <c r="R13" s="21">
        <f t="shared" si="2"/>
        <v>82.600000000000023</v>
      </c>
    </row>
    <row r="14" spans="1:19" ht="21" x14ac:dyDescent="0.25">
      <c r="N14" s="16">
        <v>130</v>
      </c>
      <c r="O14" s="14">
        <f t="shared" si="0"/>
        <v>8.7953703703703709</v>
      </c>
      <c r="P14" s="16">
        <f t="shared" si="1"/>
        <v>4.9712962962962965</v>
      </c>
      <c r="Q14" s="14">
        <f t="shared" si="2"/>
        <v>158.31666666666666</v>
      </c>
      <c r="R14" s="21">
        <f t="shared" si="2"/>
        <v>89.483333333333334</v>
      </c>
    </row>
    <row r="15" spans="1:19" ht="21" x14ac:dyDescent="0.25">
      <c r="N15" s="16">
        <v>140</v>
      </c>
      <c r="O15" s="14">
        <f t="shared" si="0"/>
        <v>9.1777777777777789</v>
      </c>
      <c r="P15" s="16">
        <f t="shared" si="1"/>
        <v>5.3537037037037045</v>
      </c>
      <c r="Q15" s="14">
        <f t="shared" si="2"/>
        <v>165.20000000000002</v>
      </c>
      <c r="R15" s="21">
        <f t="shared" si="2"/>
        <v>96.366666666666674</v>
      </c>
    </row>
    <row r="16" spans="1:19" ht="21" x14ac:dyDescent="0.25">
      <c r="N16" s="16">
        <v>150</v>
      </c>
      <c r="O16" s="14">
        <f t="shared" si="0"/>
        <v>9.5601851851851869</v>
      </c>
      <c r="P16" s="16">
        <f t="shared" si="1"/>
        <v>5.7361111111111125</v>
      </c>
      <c r="Q16" s="14">
        <f t="shared" si="2"/>
        <v>172.08333333333337</v>
      </c>
      <c r="R16" s="21">
        <f t="shared" si="2"/>
        <v>103.25000000000003</v>
      </c>
    </row>
    <row r="17" spans="1:18" ht="21" x14ac:dyDescent="0.25">
      <c r="N17" s="16">
        <v>200</v>
      </c>
      <c r="O17" s="14">
        <f t="shared" si="0"/>
        <v>11.472222222222223</v>
      </c>
      <c r="P17" s="16">
        <f t="shared" si="1"/>
        <v>7.6481481481481488</v>
      </c>
      <c r="Q17" s="14">
        <f t="shared" si="2"/>
        <v>206.50000000000003</v>
      </c>
      <c r="R17" s="21">
        <f t="shared" si="2"/>
        <v>137.66666666666669</v>
      </c>
    </row>
    <row r="18" spans="1:18" ht="16.5" thickBot="1" x14ac:dyDescent="0.3">
      <c r="R18" s="21"/>
    </row>
    <row r="19" spans="1:18" ht="51.75" thickTop="1" x14ac:dyDescent="0.25">
      <c r="A19" s="15" t="s">
        <v>58</v>
      </c>
      <c r="B19" s="15" t="s">
        <v>60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52</v>
      </c>
      <c r="B1" s="15" t="s">
        <v>51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8</v>
      </c>
      <c r="H2" s="7">
        <f>39+6</f>
        <v>45</v>
      </c>
      <c r="I2" s="6">
        <v>1.5</v>
      </c>
      <c r="J2" s="5">
        <f>H2*I2</f>
        <v>67.5</v>
      </c>
      <c r="K2" s="2">
        <f>F2+J2</f>
        <v>134.16666666666669</v>
      </c>
      <c r="L2" s="4">
        <f>K10/G2</f>
        <v>17.645833333333336</v>
      </c>
      <c r="N2" s="16">
        <v>10</v>
      </c>
      <c r="O2" s="14">
        <f>($L$2)*((N2+100)/100)</f>
        <v>19.41041666666667</v>
      </c>
      <c r="P2" s="16">
        <f>O2-$L$2</f>
        <v>1.7645833333333343</v>
      </c>
      <c r="Q2" s="14">
        <f>O2*$G$2</f>
        <v>155.28333333333336</v>
      </c>
      <c r="R2" s="21">
        <f>P2*$G$2</f>
        <v>14.116666666666674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21.175000000000001</v>
      </c>
      <c r="P3" s="16">
        <f t="shared" ref="P3:P17" si="1">O3-$L$2</f>
        <v>3.529166666666665</v>
      </c>
      <c r="Q3" s="14">
        <f t="shared" ref="Q3:R17" si="2">O3*$G$2</f>
        <v>169.4</v>
      </c>
      <c r="R3" s="21">
        <f t="shared" si="2"/>
        <v>28.23333333333332</v>
      </c>
    </row>
    <row r="4" spans="1:19" ht="21.75" thickBot="1" x14ac:dyDescent="0.3">
      <c r="D4" s="12">
        <v>2</v>
      </c>
      <c r="K4" s="20">
        <v>5</v>
      </c>
      <c r="N4" s="16">
        <v>30</v>
      </c>
      <c r="O4" s="14">
        <f t="shared" si="0"/>
        <v>22.939583333333339</v>
      </c>
      <c r="P4" s="16">
        <f t="shared" si="1"/>
        <v>5.2937500000000028</v>
      </c>
      <c r="Q4" s="14">
        <f t="shared" si="2"/>
        <v>183.51666666666671</v>
      </c>
      <c r="R4" s="21">
        <f t="shared" si="2"/>
        <v>42.350000000000023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24.704166666666669</v>
      </c>
      <c r="P5" s="16">
        <f t="shared" si="1"/>
        <v>7.0583333333333336</v>
      </c>
      <c r="Q5" s="14">
        <f t="shared" si="2"/>
        <v>197.63333333333335</v>
      </c>
      <c r="R5" s="21">
        <f t="shared" si="2"/>
        <v>56.466666666666669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26.468750000000004</v>
      </c>
      <c r="P6" s="16">
        <f t="shared" si="1"/>
        <v>8.8229166666666679</v>
      </c>
      <c r="Q6" s="14">
        <f t="shared" si="2"/>
        <v>211.75000000000003</v>
      </c>
      <c r="R6" s="21">
        <f t="shared" si="2"/>
        <v>70.583333333333343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28.233333333333338</v>
      </c>
      <c r="P7" s="16">
        <f t="shared" si="1"/>
        <v>10.587500000000002</v>
      </c>
      <c r="Q7" s="14">
        <f t="shared" si="2"/>
        <v>225.8666666666667</v>
      </c>
      <c r="R7" s="21">
        <f t="shared" si="2"/>
        <v>84.700000000000017</v>
      </c>
    </row>
    <row r="8" spans="1:19" ht="21.75" thickBot="1" x14ac:dyDescent="0.3">
      <c r="D8" s="12">
        <v>3</v>
      </c>
      <c r="K8" s="20">
        <v>0</v>
      </c>
      <c r="N8" s="16">
        <v>70</v>
      </c>
      <c r="O8" s="14">
        <f t="shared" si="0"/>
        <v>29.997916666666669</v>
      </c>
      <c r="P8" s="16">
        <f t="shared" si="1"/>
        <v>12.352083333333333</v>
      </c>
      <c r="Q8" s="14">
        <f t="shared" si="2"/>
        <v>239.98333333333335</v>
      </c>
      <c r="R8" s="21">
        <f t="shared" si="2"/>
        <v>98.816666666666663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31.762500000000006</v>
      </c>
      <c r="P9" s="16">
        <f t="shared" si="1"/>
        <v>14.116666666666671</v>
      </c>
      <c r="Q9" s="14">
        <f t="shared" si="2"/>
        <v>254.10000000000005</v>
      </c>
      <c r="R9" s="21">
        <f t="shared" si="2"/>
        <v>112.93333333333337</v>
      </c>
    </row>
    <row r="10" spans="1:19" ht="21.75" thickBot="1" x14ac:dyDescent="0.3">
      <c r="K10" s="2">
        <f>K2+K4+K6+K8</f>
        <v>141.16666666666669</v>
      </c>
      <c r="N10" s="16">
        <v>90</v>
      </c>
      <c r="O10" s="14">
        <f t="shared" si="0"/>
        <v>33.527083333333337</v>
      </c>
      <c r="P10" s="16">
        <f t="shared" si="1"/>
        <v>15.881250000000001</v>
      </c>
      <c r="Q10" s="14">
        <f t="shared" si="2"/>
        <v>268.2166666666667</v>
      </c>
      <c r="R10" s="21">
        <f t="shared" si="2"/>
        <v>127.05000000000001</v>
      </c>
    </row>
    <row r="11" spans="1:19" ht="21.75" thickTop="1" x14ac:dyDescent="0.25">
      <c r="N11" s="16">
        <v>100</v>
      </c>
      <c r="O11" s="14">
        <f t="shared" si="0"/>
        <v>35.291666666666671</v>
      </c>
      <c r="P11" s="16">
        <f t="shared" si="1"/>
        <v>17.645833333333336</v>
      </c>
      <c r="Q11" s="14">
        <f t="shared" si="2"/>
        <v>282.33333333333337</v>
      </c>
      <c r="R11" s="21">
        <f t="shared" si="2"/>
        <v>141.16666666666669</v>
      </c>
    </row>
    <row r="12" spans="1:19" ht="21" x14ac:dyDescent="0.25">
      <c r="N12" s="16">
        <v>110</v>
      </c>
      <c r="O12" s="14">
        <f t="shared" si="0"/>
        <v>37.056250000000006</v>
      </c>
      <c r="P12" s="16">
        <f t="shared" si="1"/>
        <v>19.41041666666667</v>
      </c>
      <c r="Q12" s="14">
        <f t="shared" si="2"/>
        <v>296.45000000000005</v>
      </c>
      <c r="R12" s="21">
        <f t="shared" si="2"/>
        <v>155.28333333333336</v>
      </c>
    </row>
    <row r="13" spans="1:19" ht="21" x14ac:dyDescent="0.25">
      <c r="N13" s="16">
        <v>120</v>
      </c>
      <c r="O13" s="14">
        <f t="shared" si="0"/>
        <v>38.82083333333334</v>
      </c>
      <c r="P13" s="16">
        <f t="shared" si="1"/>
        <v>21.175000000000004</v>
      </c>
      <c r="Q13" s="14">
        <f t="shared" si="2"/>
        <v>310.56666666666672</v>
      </c>
      <c r="R13" s="21">
        <f t="shared" si="2"/>
        <v>169.40000000000003</v>
      </c>
    </row>
    <row r="14" spans="1:19" ht="21" x14ac:dyDescent="0.25">
      <c r="N14" s="16">
        <v>130</v>
      </c>
      <c r="O14" s="14">
        <f t="shared" si="0"/>
        <v>40.585416666666667</v>
      </c>
      <c r="P14" s="16">
        <f t="shared" si="1"/>
        <v>22.939583333333331</v>
      </c>
      <c r="Q14" s="14">
        <f t="shared" si="2"/>
        <v>324.68333333333334</v>
      </c>
      <c r="R14" s="21">
        <f t="shared" si="2"/>
        <v>183.51666666666665</v>
      </c>
    </row>
    <row r="15" spans="1:19" ht="21" x14ac:dyDescent="0.25">
      <c r="N15" s="16">
        <v>140</v>
      </c>
      <c r="O15" s="14">
        <f t="shared" si="0"/>
        <v>42.35</v>
      </c>
      <c r="P15" s="16">
        <f t="shared" si="1"/>
        <v>24.704166666666666</v>
      </c>
      <c r="Q15" s="14">
        <f t="shared" si="2"/>
        <v>338.8</v>
      </c>
      <c r="R15" s="21">
        <f t="shared" si="2"/>
        <v>197.63333333333333</v>
      </c>
    </row>
    <row r="16" spans="1:19" ht="21" x14ac:dyDescent="0.25">
      <c r="N16" s="16">
        <v>150</v>
      </c>
      <c r="O16" s="14">
        <f t="shared" si="0"/>
        <v>44.114583333333343</v>
      </c>
      <c r="P16" s="16">
        <f t="shared" si="1"/>
        <v>26.468750000000007</v>
      </c>
      <c r="Q16" s="14">
        <f t="shared" si="2"/>
        <v>352.91666666666674</v>
      </c>
      <c r="R16" s="21">
        <f t="shared" si="2"/>
        <v>211.75000000000006</v>
      </c>
    </row>
    <row r="17" spans="1:18" ht="21" x14ac:dyDescent="0.25">
      <c r="N17" s="16">
        <v>200</v>
      </c>
      <c r="O17" s="14">
        <f t="shared" si="0"/>
        <v>52.937500000000007</v>
      </c>
      <c r="P17" s="16">
        <f t="shared" si="1"/>
        <v>35.291666666666671</v>
      </c>
      <c r="Q17" s="14">
        <f t="shared" si="2"/>
        <v>423.50000000000006</v>
      </c>
      <c r="R17" s="21">
        <f t="shared" si="2"/>
        <v>282.33333333333337</v>
      </c>
    </row>
    <row r="18" spans="1:18" ht="16.5" thickBot="1" x14ac:dyDescent="0.3">
      <c r="R18" s="21"/>
    </row>
    <row r="19" spans="1:18" ht="51.75" thickTop="1" x14ac:dyDescent="0.25">
      <c r="A19" s="15" t="s">
        <v>52</v>
      </c>
      <c r="B19" s="15" t="s">
        <v>53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66.666666666666671</v>
      </c>
      <c r="G20" s="8">
        <v>14</v>
      </c>
      <c r="H20" s="7">
        <f>50+8</f>
        <v>58</v>
      </c>
      <c r="I20" s="6">
        <v>1.5</v>
      </c>
      <c r="J20" s="5">
        <f>H20*I20</f>
        <v>87</v>
      </c>
      <c r="K20" s="2">
        <f>F20+J20</f>
        <v>153.66666666666669</v>
      </c>
      <c r="L20" s="4">
        <f>K28/G20</f>
        <v>11.390476190476193</v>
      </c>
      <c r="N20" s="16">
        <v>10</v>
      </c>
      <c r="O20" s="14">
        <f>($L$20)*((N20+100)/100)</f>
        <v>12.529523809523813</v>
      </c>
      <c r="P20" s="16">
        <f>O20-$L$20</f>
        <v>1.13904761904762</v>
      </c>
      <c r="Q20" s="14">
        <f>O20*$G$20</f>
        <v>175.41333333333338</v>
      </c>
      <c r="R20" s="21">
        <f>P20*$G$20</f>
        <v>15.94666666666668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13.668571428571431</v>
      </c>
      <c r="P21" s="16">
        <f t="shared" ref="P21:P35" si="4">O21-$L$20</f>
        <v>2.2780952380952382</v>
      </c>
      <c r="Q21" s="14">
        <f t="shared" ref="Q21:R35" si="5">O21*$G$20</f>
        <v>191.36000000000004</v>
      </c>
      <c r="R21" s="21">
        <f t="shared" si="5"/>
        <v>31.893333333333334</v>
      </c>
    </row>
    <row r="22" spans="1:18" ht="21.75" thickBot="1" x14ac:dyDescent="0.3">
      <c r="D22" s="12">
        <v>2</v>
      </c>
      <c r="K22" s="20">
        <f>0.8*6</f>
        <v>4.8000000000000007</v>
      </c>
      <c r="N22" s="16">
        <v>30</v>
      </c>
      <c r="O22" s="14">
        <f t="shared" si="3"/>
        <v>14.807619047619051</v>
      </c>
      <c r="P22" s="16">
        <f t="shared" si="4"/>
        <v>3.4171428571428581</v>
      </c>
      <c r="Q22" s="14">
        <f t="shared" si="5"/>
        <v>207.3066666666667</v>
      </c>
      <c r="R22" s="21">
        <f t="shared" si="5"/>
        <v>47.840000000000018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15.946666666666669</v>
      </c>
      <c r="P23" s="16">
        <f t="shared" si="4"/>
        <v>4.5561904761904763</v>
      </c>
      <c r="Q23" s="14">
        <f t="shared" si="5"/>
        <v>223.25333333333336</v>
      </c>
      <c r="R23" s="21">
        <f t="shared" si="5"/>
        <v>63.786666666666669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17.085714285714289</v>
      </c>
      <c r="P24" s="16">
        <f t="shared" si="4"/>
        <v>5.6952380952380963</v>
      </c>
      <c r="Q24" s="14">
        <f t="shared" si="5"/>
        <v>239.20000000000005</v>
      </c>
      <c r="R24" s="21">
        <f t="shared" si="5"/>
        <v>79.733333333333348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18.224761904761909</v>
      </c>
      <c r="P25" s="16">
        <f t="shared" si="4"/>
        <v>6.8342857142857163</v>
      </c>
      <c r="Q25" s="14">
        <f t="shared" si="5"/>
        <v>255.14666666666673</v>
      </c>
      <c r="R25" s="21">
        <f t="shared" si="5"/>
        <v>95.680000000000035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19.363809523809525</v>
      </c>
      <c r="P26" s="16">
        <f t="shared" si="4"/>
        <v>7.9733333333333327</v>
      </c>
      <c r="Q26" s="14">
        <f t="shared" si="5"/>
        <v>271.09333333333336</v>
      </c>
      <c r="R26" s="21">
        <f t="shared" si="5"/>
        <v>111.62666666666667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20.502857142857149</v>
      </c>
      <c r="P27" s="16">
        <f t="shared" si="4"/>
        <v>9.1123809523809562</v>
      </c>
      <c r="Q27" s="14">
        <f t="shared" si="5"/>
        <v>287.04000000000008</v>
      </c>
      <c r="R27" s="21">
        <f t="shared" si="5"/>
        <v>127.57333333333338</v>
      </c>
    </row>
    <row r="28" spans="1:18" ht="21.75" thickBot="1" x14ac:dyDescent="0.3">
      <c r="K28" s="2">
        <f>K20+K22+K24+K26</f>
        <v>159.4666666666667</v>
      </c>
      <c r="N28" s="16">
        <v>90</v>
      </c>
      <c r="O28" s="14">
        <f t="shared" si="3"/>
        <v>21.641904761904765</v>
      </c>
      <c r="P28" s="16">
        <f t="shared" si="4"/>
        <v>10.251428571428573</v>
      </c>
      <c r="Q28" s="14">
        <f t="shared" si="5"/>
        <v>302.98666666666674</v>
      </c>
      <c r="R28" s="21">
        <f t="shared" si="5"/>
        <v>143.52000000000001</v>
      </c>
    </row>
    <row r="29" spans="1:18" ht="21.75" thickTop="1" x14ac:dyDescent="0.25">
      <c r="N29" s="16">
        <v>100</v>
      </c>
      <c r="O29" s="14">
        <f t="shared" si="3"/>
        <v>22.780952380952385</v>
      </c>
      <c r="P29" s="16">
        <f t="shared" si="4"/>
        <v>11.390476190476193</v>
      </c>
      <c r="Q29" s="14">
        <f t="shared" si="5"/>
        <v>318.93333333333339</v>
      </c>
      <c r="R29" s="21">
        <f t="shared" si="5"/>
        <v>159.4666666666667</v>
      </c>
    </row>
    <row r="30" spans="1:18" ht="21" x14ac:dyDescent="0.25">
      <c r="N30" s="16">
        <v>110</v>
      </c>
      <c r="O30" s="14">
        <f t="shared" si="3"/>
        <v>23.920000000000005</v>
      </c>
      <c r="P30" s="16">
        <f t="shared" si="4"/>
        <v>12.529523809523813</v>
      </c>
      <c r="Q30" s="14">
        <f t="shared" si="5"/>
        <v>334.88000000000005</v>
      </c>
      <c r="R30" s="21">
        <f t="shared" si="5"/>
        <v>175.41333333333338</v>
      </c>
    </row>
    <row r="31" spans="1:18" ht="21" x14ac:dyDescent="0.25">
      <c r="N31" s="16">
        <v>120</v>
      </c>
      <c r="O31" s="14">
        <f t="shared" si="3"/>
        <v>25.059047619047625</v>
      </c>
      <c r="P31" s="16">
        <f t="shared" si="4"/>
        <v>13.668571428571433</v>
      </c>
      <c r="Q31" s="14">
        <f t="shared" si="5"/>
        <v>350.82666666666677</v>
      </c>
      <c r="R31" s="21">
        <f t="shared" si="5"/>
        <v>191.36000000000007</v>
      </c>
    </row>
    <row r="32" spans="1:18" ht="21" x14ac:dyDescent="0.25">
      <c r="N32" s="16">
        <v>130</v>
      </c>
      <c r="O32" s="14">
        <f t="shared" si="3"/>
        <v>26.198095238095242</v>
      </c>
      <c r="P32" s="16">
        <f t="shared" si="4"/>
        <v>14.807619047619049</v>
      </c>
      <c r="Q32" s="14">
        <f t="shared" si="5"/>
        <v>366.77333333333337</v>
      </c>
      <c r="R32" s="21">
        <f t="shared" si="5"/>
        <v>207.30666666666667</v>
      </c>
    </row>
    <row r="33" spans="14:18" ht="21" x14ac:dyDescent="0.25">
      <c r="N33" s="16">
        <v>140</v>
      </c>
      <c r="O33" s="14">
        <f t="shared" si="3"/>
        <v>27.337142857142862</v>
      </c>
      <c r="P33" s="16">
        <f t="shared" si="4"/>
        <v>15.946666666666669</v>
      </c>
      <c r="Q33" s="14">
        <f t="shared" si="5"/>
        <v>382.72000000000008</v>
      </c>
      <c r="R33" s="21">
        <f t="shared" si="5"/>
        <v>223.25333333333336</v>
      </c>
    </row>
    <row r="34" spans="14:18" ht="21" x14ac:dyDescent="0.25">
      <c r="N34" s="16">
        <v>150</v>
      </c>
      <c r="O34" s="14">
        <f t="shared" si="3"/>
        <v>28.476190476190482</v>
      </c>
      <c r="P34" s="16">
        <f t="shared" si="4"/>
        <v>17.085714285714289</v>
      </c>
      <c r="Q34" s="14">
        <f t="shared" si="5"/>
        <v>398.66666666666674</v>
      </c>
      <c r="R34" s="21">
        <f t="shared" si="5"/>
        <v>239.20000000000005</v>
      </c>
    </row>
    <row r="35" spans="14:18" ht="21" x14ac:dyDescent="0.25">
      <c r="N35" s="16">
        <v>200</v>
      </c>
      <c r="O35" s="14">
        <f t="shared" si="3"/>
        <v>34.171428571428578</v>
      </c>
      <c r="P35" s="16">
        <f t="shared" si="4"/>
        <v>22.780952380952385</v>
      </c>
      <c r="Q35" s="14">
        <f t="shared" si="5"/>
        <v>478.40000000000009</v>
      </c>
      <c r="R35" s="21">
        <f t="shared" si="5"/>
        <v>318.93333333333339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topLeftCell="A7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78</v>
      </c>
      <c r="B1" s="15" t="s">
        <v>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7</v>
      </c>
      <c r="H2" s="7">
        <v>60</v>
      </c>
      <c r="I2" s="6">
        <v>1.5</v>
      </c>
      <c r="J2" s="5">
        <f>H2*I2</f>
        <v>90</v>
      </c>
      <c r="K2" s="2">
        <f>F2+J2</f>
        <v>123.33333333333334</v>
      </c>
      <c r="L2" s="4">
        <f>K10/G2</f>
        <v>18.44761904761905</v>
      </c>
      <c r="N2" s="16">
        <v>10</v>
      </c>
      <c r="O2" s="14">
        <f>($L$2)*((N2+100)/100)</f>
        <v>20.292380952380956</v>
      </c>
      <c r="P2" s="16">
        <f>O2-$L$2</f>
        <v>1.8447619047619064</v>
      </c>
      <c r="Q2" s="14">
        <f>O2*$G$2</f>
        <v>142.04666666666668</v>
      </c>
      <c r="R2" s="21">
        <f>P2*$G$2</f>
        <v>12.913333333333345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22.137142857142859</v>
      </c>
      <c r="P3" s="16">
        <f t="shared" ref="P3:P17" si="1">O3-$L$2</f>
        <v>3.6895238095238092</v>
      </c>
      <c r="Q3" s="14">
        <f t="shared" ref="Q3:R17" si="2">O3*$G$2</f>
        <v>154.96</v>
      </c>
      <c r="R3" s="21">
        <f t="shared" si="2"/>
        <v>25.826666666666664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23.981904761904765</v>
      </c>
      <c r="P4" s="16">
        <f t="shared" si="1"/>
        <v>5.5342857142857156</v>
      </c>
      <c r="Q4" s="14">
        <f t="shared" si="2"/>
        <v>167.87333333333336</v>
      </c>
      <c r="R4" s="21">
        <f t="shared" si="2"/>
        <v>38.740000000000009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25.826666666666668</v>
      </c>
      <c r="P5" s="16">
        <f t="shared" si="1"/>
        <v>7.3790476190476184</v>
      </c>
      <c r="Q5" s="14">
        <f t="shared" si="2"/>
        <v>180.78666666666669</v>
      </c>
      <c r="R5" s="21">
        <f t="shared" si="2"/>
        <v>51.653333333333329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27.671428571428574</v>
      </c>
      <c r="P6" s="16">
        <f t="shared" si="1"/>
        <v>9.2238095238095248</v>
      </c>
      <c r="Q6" s="14">
        <f t="shared" si="2"/>
        <v>193.70000000000002</v>
      </c>
      <c r="R6" s="21">
        <f t="shared" si="2"/>
        <v>64.566666666666677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29.516190476190481</v>
      </c>
      <c r="P7" s="16">
        <f t="shared" si="1"/>
        <v>11.068571428571431</v>
      </c>
      <c r="Q7" s="14">
        <f t="shared" si="2"/>
        <v>206.61333333333337</v>
      </c>
      <c r="R7" s="21">
        <f t="shared" si="2"/>
        <v>77.480000000000018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31.360952380952384</v>
      </c>
      <c r="P8" s="16">
        <f t="shared" si="1"/>
        <v>12.913333333333334</v>
      </c>
      <c r="Q8" s="14">
        <f t="shared" si="2"/>
        <v>219.5266666666667</v>
      </c>
      <c r="R8" s="21">
        <f t="shared" si="2"/>
        <v>90.393333333333345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33.205714285714294</v>
      </c>
      <c r="P9" s="16">
        <f t="shared" si="1"/>
        <v>14.758095238095244</v>
      </c>
      <c r="Q9" s="14">
        <f t="shared" si="2"/>
        <v>232.44000000000005</v>
      </c>
      <c r="R9" s="21">
        <f t="shared" si="2"/>
        <v>103.3066666666667</v>
      </c>
    </row>
    <row r="10" spans="1:19" ht="21.75" thickBot="1" x14ac:dyDescent="0.3">
      <c r="K10" s="2">
        <f>K2+K4+K6+K8</f>
        <v>129.13333333333335</v>
      </c>
      <c r="N10" s="16">
        <v>90</v>
      </c>
      <c r="O10" s="14">
        <f t="shared" si="0"/>
        <v>35.050476190476189</v>
      </c>
      <c r="P10" s="16">
        <f t="shared" si="1"/>
        <v>16.60285714285714</v>
      </c>
      <c r="Q10" s="14">
        <f t="shared" si="2"/>
        <v>245.35333333333332</v>
      </c>
      <c r="R10" s="21">
        <f t="shared" si="2"/>
        <v>116.21999999999997</v>
      </c>
    </row>
    <row r="11" spans="1:19" ht="21.75" thickTop="1" x14ac:dyDescent="0.25">
      <c r="N11" s="16">
        <v>100</v>
      </c>
      <c r="O11" s="14">
        <f t="shared" si="0"/>
        <v>36.895238095238099</v>
      </c>
      <c r="P11" s="16">
        <f t="shared" si="1"/>
        <v>18.44761904761905</v>
      </c>
      <c r="Q11" s="14">
        <f t="shared" si="2"/>
        <v>258.26666666666671</v>
      </c>
      <c r="R11" s="21">
        <f t="shared" si="2"/>
        <v>129.13333333333335</v>
      </c>
    </row>
    <row r="12" spans="1:19" ht="21" x14ac:dyDescent="0.25">
      <c r="N12" s="16">
        <v>110</v>
      </c>
      <c r="O12" s="14">
        <f t="shared" si="0"/>
        <v>38.740000000000009</v>
      </c>
      <c r="P12" s="16">
        <f t="shared" si="1"/>
        <v>20.29238095238096</v>
      </c>
      <c r="Q12" s="14">
        <f t="shared" si="2"/>
        <v>271.18000000000006</v>
      </c>
      <c r="R12" s="21">
        <f t="shared" si="2"/>
        <v>142.04666666666671</v>
      </c>
    </row>
    <row r="13" spans="1:19" ht="21" x14ac:dyDescent="0.25">
      <c r="N13" s="16">
        <v>120</v>
      </c>
      <c r="O13" s="14">
        <f t="shared" si="0"/>
        <v>40.584761904761912</v>
      </c>
      <c r="P13" s="16">
        <f t="shared" si="1"/>
        <v>22.137142857142862</v>
      </c>
      <c r="Q13" s="14">
        <f t="shared" si="2"/>
        <v>284.09333333333336</v>
      </c>
      <c r="R13" s="21">
        <f t="shared" si="2"/>
        <v>154.96000000000004</v>
      </c>
    </row>
    <row r="14" spans="1:19" ht="21" x14ac:dyDescent="0.25">
      <c r="N14" s="16">
        <v>130</v>
      </c>
      <c r="O14" s="14">
        <f t="shared" si="0"/>
        <v>42.429523809523808</v>
      </c>
      <c r="P14" s="16">
        <f t="shared" si="1"/>
        <v>23.981904761904758</v>
      </c>
      <c r="Q14" s="14">
        <f t="shared" si="2"/>
        <v>297.00666666666666</v>
      </c>
      <c r="R14" s="21">
        <f t="shared" si="2"/>
        <v>167.87333333333331</v>
      </c>
    </row>
    <row r="15" spans="1:19" ht="21" x14ac:dyDescent="0.25">
      <c r="N15" s="16">
        <v>140</v>
      </c>
      <c r="O15" s="14">
        <f t="shared" si="0"/>
        <v>44.274285714285718</v>
      </c>
      <c r="P15" s="16">
        <f t="shared" si="1"/>
        <v>25.826666666666668</v>
      </c>
      <c r="Q15" s="14">
        <f t="shared" si="2"/>
        <v>309.92</v>
      </c>
      <c r="R15" s="21">
        <f t="shared" si="2"/>
        <v>180.78666666666669</v>
      </c>
    </row>
    <row r="16" spans="1:19" ht="21" x14ac:dyDescent="0.25">
      <c r="N16" s="16">
        <v>150</v>
      </c>
      <c r="O16" s="14">
        <f t="shared" si="0"/>
        <v>46.11904761904762</v>
      </c>
      <c r="P16" s="16">
        <f t="shared" si="1"/>
        <v>27.671428571428571</v>
      </c>
      <c r="Q16" s="14">
        <f t="shared" si="2"/>
        <v>322.83333333333337</v>
      </c>
      <c r="R16" s="21">
        <f t="shared" si="2"/>
        <v>193.7</v>
      </c>
    </row>
    <row r="17" spans="14:18" ht="21" x14ac:dyDescent="0.25">
      <c r="N17" s="16">
        <v>200</v>
      </c>
      <c r="O17" s="14">
        <f t="shared" si="0"/>
        <v>55.342857142857149</v>
      </c>
      <c r="P17" s="16">
        <f t="shared" si="1"/>
        <v>36.895238095238099</v>
      </c>
      <c r="Q17" s="14">
        <f t="shared" si="2"/>
        <v>387.40000000000003</v>
      </c>
      <c r="R17" s="21">
        <f t="shared" si="2"/>
        <v>258.26666666666671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63</v>
      </c>
      <c r="B1" s="15" t="s">
        <v>61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24</v>
      </c>
      <c r="H2" s="7">
        <v>60</v>
      </c>
      <c r="I2" s="6">
        <v>1.5</v>
      </c>
      <c r="J2" s="5">
        <f>H2*I2</f>
        <v>90</v>
      </c>
      <c r="K2" s="2">
        <f>F2+J2</f>
        <v>123.33333333333334</v>
      </c>
      <c r="L2" s="4">
        <f>K10/G2</f>
        <v>5.6388888888888893</v>
      </c>
      <c r="N2" s="16">
        <v>10</v>
      </c>
      <c r="O2" s="14">
        <f>($L$2)*((N2+100)/100)</f>
        <v>6.2027777777777784</v>
      </c>
      <c r="P2" s="16">
        <f>O2-$L$2</f>
        <v>0.56388888888888911</v>
      </c>
      <c r="Q2" s="14">
        <f>O2*$G$2</f>
        <v>148.86666666666667</v>
      </c>
      <c r="R2" s="21">
        <f>P2*$G$2</f>
        <v>13.533333333333339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6.7666666666666666</v>
      </c>
      <c r="P3" s="16">
        <f t="shared" ref="P3:P17" si="1">O3-$L$2</f>
        <v>1.1277777777777773</v>
      </c>
      <c r="Q3" s="14">
        <f t="shared" ref="Q3:R17" si="2">O3*$G$2</f>
        <v>162.4</v>
      </c>
      <c r="R3" s="21">
        <f t="shared" si="2"/>
        <v>27.066666666666656</v>
      </c>
    </row>
    <row r="4" spans="1:19" ht="21.75" thickBot="1" x14ac:dyDescent="0.3">
      <c r="D4" s="12">
        <v>1</v>
      </c>
      <c r="K4" s="20">
        <v>0</v>
      </c>
      <c r="N4" s="16">
        <v>30</v>
      </c>
      <c r="O4" s="14">
        <f t="shared" si="0"/>
        <v>7.3305555555555566</v>
      </c>
      <c r="P4" s="16">
        <f t="shared" si="1"/>
        <v>1.6916666666666673</v>
      </c>
      <c r="Q4" s="14">
        <f t="shared" si="2"/>
        <v>175.93333333333337</v>
      </c>
      <c r="R4" s="21">
        <f t="shared" si="2"/>
        <v>40.600000000000016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7.8944444444444448</v>
      </c>
      <c r="P5" s="16">
        <f t="shared" si="1"/>
        <v>2.2555555555555555</v>
      </c>
      <c r="Q5" s="14">
        <f t="shared" si="2"/>
        <v>189.46666666666667</v>
      </c>
      <c r="R5" s="21">
        <f t="shared" si="2"/>
        <v>54.133333333333333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8.4583333333333339</v>
      </c>
      <c r="P6" s="16">
        <f t="shared" si="1"/>
        <v>2.8194444444444446</v>
      </c>
      <c r="Q6" s="14">
        <f t="shared" si="2"/>
        <v>203</v>
      </c>
      <c r="R6" s="21">
        <f t="shared" si="2"/>
        <v>67.666666666666671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9.0222222222222239</v>
      </c>
      <c r="P7" s="16">
        <f t="shared" si="1"/>
        <v>3.3833333333333346</v>
      </c>
      <c r="Q7" s="14">
        <f t="shared" si="2"/>
        <v>216.53333333333336</v>
      </c>
      <c r="R7" s="21">
        <f t="shared" si="2"/>
        <v>81.200000000000031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9.5861111111111121</v>
      </c>
      <c r="P8" s="16">
        <f t="shared" si="1"/>
        <v>3.9472222222222229</v>
      </c>
      <c r="Q8" s="14">
        <f t="shared" si="2"/>
        <v>230.06666666666669</v>
      </c>
      <c r="R8" s="21">
        <f t="shared" si="2"/>
        <v>94.733333333333348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10.15</v>
      </c>
      <c r="P9" s="16">
        <f t="shared" si="1"/>
        <v>4.5111111111111111</v>
      </c>
      <c r="Q9" s="14">
        <f t="shared" si="2"/>
        <v>243.60000000000002</v>
      </c>
      <c r="R9" s="21">
        <f t="shared" si="2"/>
        <v>108.26666666666667</v>
      </c>
    </row>
    <row r="10" spans="1:19" ht="21.75" thickBot="1" x14ac:dyDescent="0.3">
      <c r="K10" s="2">
        <f>K2+K4+K6+K8</f>
        <v>135.33333333333334</v>
      </c>
      <c r="N10" s="16">
        <v>90</v>
      </c>
      <c r="O10" s="14">
        <f t="shared" si="0"/>
        <v>10.713888888888889</v>
      </c>
      <c r="P10" s="16">
        <f t="shared" si="1"/>
        <v>5.0749999999999993</v>
      </c>
      <c r="Q10" s="14">
        <f t="shared" si="2"/>
        <v>257.13333333333333</v>
      </c>
      <c r="R10" s="21">
        <f t="shared" si="2"/>
        <v>121.79999999999998</v>
      </c>
    </row>
    <row r="11" spans="1:19" ht="21.75" thickTop="1" x14ac:dyDescent="0.25">
      <c r="N11" s="16">
        <v>100</v>
      </c>
      <c r="O11" s="14">
        <f t="shared" si="0"/>
        <v>11.277777777777779</v>
      </c>
      <c r="P11" s="16">
        <f t="shared" si="1"/>
        <v>5.6388888888888893</v>
      </c>
      <c r="Q11" s="14">
        <f t="shared" si="2"/>
        <v>270.66666666666669</v>
      </c>
      <c r="R11" s="21">
        <f t="shared" si="2"/>
        <v>135.33333333333334</v>
      </c>
    </row>
    <row r="12" spans="1:19" ht="21" x14ac:dyDescent="0.25">
      <c r="N12" s="16">
        <v>110</v>
      </c>
      <c r="O12" s="14">
        <f t="shared" si="0"/>
        <v>11.841666666666669</v>
      </c>
      <c r="P12" s="16">
        <f t="shared" si="1"/>
        <v>6.2027777777777793</v>
      </c>
      <c r="Q12" s="14">
        <f t="shared" si="2"/>
        <v>284.20000000000005</v>
      </c>
      <c r="R12" s="21">
        <f t="shared" si="2"/>
        <v>148.8666666666667</v>
      </c>
    </row>
    <row r="13" spans="1:19" ht="21" x14ac:dyDescent="0.25">
      <c r="N13" s="16">
        <v>120</v>
      </c>
      <c r="O13" s="14">
        <f t="shared" si="0"/>
        <v>12.405555555555557</v>
      </c>
      <c r="P13" s="16">
        <f t="shared" si="1"/>
        <v>6.7666666666666675</v>
      </c>
      <c r="Q13" s="14">
        <f t="shared" si="2"/>
        <v>297.73333333333335</v>
      </c>
      <c r="R13" s="21">
        <f t="shared" si="2"/>
        <v>162.40000000000003</v>
      </c>
    </row>
    <row r="14" spans="1:19" ht="21" x14ac:dyDescent="0.25">
      <c r="N14" s="16">
        <v>130</v>
      </c>
      <c r="O14" s="14">
        <f t="shared" si="0"/>
        <v>12.969444444444445</v>
      </c>
      <c r="P14" s="16">
        <f t="shared" si="1"/>
        <v>7.3305555555555557</v>
      </c>
      <c r="Q14" s="14">
        <f t="shared" si="2"/>
        <v>311.26666666666665</v>
      </c>
      <c r="R14" s="21">
        <f t="shared" si="2"/>
        <v>175.93333333333334</v>
      </c>
    </row>
    <row r="15" spans="1:19" ht="21" x14ac:dyDescent="0.25">
      <c r="N15" s="16">
        <v>140</v>
      </c>
      <c r="O15" s="14">
        <f t="shared" si="0"/>
        <v>13.533333333333333</v>
      </c>
      <c r="P15" s="16">
        <f t="shared" si="1"/>
        <v>7.8944444444444439</v>
      </c>
      <c r="Q15" s="14">
        <f t="shared" si="2"/>
        <v>324.8</v>
      </c>
      <c r="R15" s="21">
        <f t="shared" si="2"/>
        <v>189.46666666666664</v>
      </c>
    </row>
    <row r="16" spans="1:19" ht="21" x14ac:dyDescent="0.25">
      <c r="N16" s="16">
        <v>150</v>
      </c>
      <c r="O16" s="14">
        <f t="shared" si="0"/>
        <v>14.097222222222223</v>
      </c>
      <c r="P16" s="16">
        <f t="shared" si="1"/>
        <v>8.4583333333333339</v>
      </c>
      <c r="Q16" s="14">
        <f t="shared" si="2"/>
        <v>338.33333333333337</v>
      </c>
      <c r="R16" s="21">
        <f t="shared" si="2"/>
        <v>203</v>
      </c>
    </row>
    <row r="17" spans="1:18" ht="21" x14ac:dyDescent="0.25">
      <c r="N17" s="16">
        <v>200</v>
      </c>
      <c r="O17" s="14">
        <f t="shared" si="0"/>
        <v>16.916666666666668</v>
      </c>
      <c r="P17" s="16">
        <f t="shared" si="1"/>
        <v>11.277777777777779</v>
      </c>
      <c r="Q17" s="14">
        <f t="shared" si="2"/>
        <v>406</v>
      </c>
      <c r="R17" s="21">
        <f t="shared" si="2"/>
        <v>270.66666666666669</v>
      </c>
    </row>
    <row r="18" spans="1:18" ht="16.5" thickBot="1" x14ac:dyDescent="0.3">
      <c r="R18" s="21"/>
    </row>
    <row r="19" spans="1:18" ht="51.75" thickTop="1" x14ac:dyDescent="0.25">
      <c r="A19" s="15" t="s">
        <v>63</v>
      </c>
      <c r="B19" s="15" t="s">
        <v>62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66.666666666666671</v>
      </c>
      <c r="G20" s="8">
        <v>14</v>
      </c>
      <c r="H20" s="7">
        <f>50+8</f>
        <v>58</v>
      </c>
      <c r="I20" s="6">
        <v>1.5</v>
      </c>
      <c r="J20" s="5">
        <f>H20*I20</f>
        <v>87</v>
      </c>
      <c r="K20" s="2">
        <f>F20+J20</f>
        <v>153.66666666666669</v>
      </c>
      <c r="L20" s="4">
        <f>K28/G20</f>
        <v>11.390476190476193</v>
      </c>
      <c r="N20" s="16">
        <v>10</v>
      </c>
      <c r="O20" s="14">
        <f>($L$20)*((N20+100)/100)</f>
        <v>12.529523809523813</v>
      </c>
      <c r="P20" s="16">
        <f>O20-$L$20</f>
        <v>1.13904761904762</v>
      </c>
      <c r="Q20" s="14">
        <f>O20*$G$20</f>
        <v>175.41333333333338</v>
      </c>
      <c r="R20" s="21">
        <f>P20*$G$20</f>
        <v>15.94666666666668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13.668571428571431</v>
      </c>
      <c r="P21" s="16">
        <f t="shared" ref="P21:P35" si="4">O21-$L$20</f>
        <v>2.2780952380952382</v>
      </c>
      <c r="Q21" s="14">
        <f t="shared" ref="Q21:R35" si="5">O21*$G$20</f>
        <v>191.36000000000004</v>
      </c>
      <c r="R21" s="21">
        <f t="shared" si="5"/>
        <v>31.893333333333334</v>
      </c>
    </row>
    <row r="22" spans="1:18" ht="21.75" thickBot="1" x14ac:dyDescent="0.3">
      <c r="D22" s="12">
        <v>2</v>
      </c>
      <c r="K22" s="20">
        <f>0.8*6</f>
        <v>4.8000000000000007</v>
      </c>
      <c r="N22" s="16">
        <v>30</v>
      </c>
      <c r="O22" s="14">
        <f t="shared" si="3"/>
        <v>14.807619047619051</v>
      </c>
      <c r="P22" s="16">
        <f t="shared" si="4"/>
        <v>3.4171428571428581</v>
      </c>
      <c r="Q22" s="14">
        <f t="shared" si="5"/>
        <v>207.3066666666667</v>
      </c>
      <c r="R22" s="21">
        <f t="shared" si="5"/>
        <v>47.840000000000018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15.946666666666669</v>
      </c>
      <c r="P23" s="16">
        <f t="shared" si="4"/>
        <v>4.5561904761904763</v>
      </c>
      <c r="Q23" s="14">
        <f t="shared" si="5"/>
        <v>223.25333333333336</v>
      </c>
      <c r="R23" s="21">
        <f t="shared" si="5"/>
        <v>63.786666666666669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17.085714285714289</v>
      </c>
      <c r="P24" s="16">
        <f t="shared" si="4"/>
        <v>5.6952380952380963</v>
      </c>
      <c r="Q24" s="14">
        <f t="shared" si="5"/>
        <v>239.20000000000005</v>
      </c>
      <c r="R24" s="21">
        <f t="shared" si="5"/>
        <v>79.733333333333348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18.224761904761909</v>
      </c>
      <c r="P25" s="16">
        <f t="shared" si="4"/>
        <v>6.8342857142857163</v>
      </c>
      <c r="Q25" s="14">
        <f t="shared" si="5"/>
        <v>255.14666666666673</v>
      </c>
      <c r="R25" s="21">
        <f t="shared" si="5"/>
        <v>95.680000000000035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19.363809523809525</v>
      </c>
      <c r="P26" s="16">
        <f t="shared" si="4"/>
        <v>7.9733333333333327</v>
      </c>
      <c r="Q26" s="14">
        <f t="shared" si="5"/>
        <v>271.09333333333336</v>
      </c>
      <c r="R26" s="21">
        <f t="shared" si="5"/>
        <v>111.62666666666667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20.502857142857149</v>
      </c>
      <c r="P27" s="16">
        <f t="shared" si="4"/>
        <v>9.1123809523809562</v>
      </c>
      <c r="Q27" s="14">
        <f t="shared" si="5"/>
        <v>287.04000000000008</v>
      </c>
      <c r="R27" s="21">
        <f t="shared" si="5"/>
        <v>127.57333333333338</v>
      </c>
    </row>
    <row r="28" spans="1:18" ht="21.75" thickBot="1" x14ac:dyDescent="0.3">
      <c r="K28" s="2">
        <f>K20+K22+K24+K26</f>
        <v>159.4666666666667</v>
      </c>
      <c r="N28" s="16">
        <v>90</v>
      </c>
      <c r="O28" s="14">
        <f t="shared" si="3"/>
        <v>21.641904761904765</v>
      </c>
      <c r="P28" s="16">
        <f t="shared" si="4"/>
        <v>10.251428571428573</v>
      </c>
      <c r="Q28" s="14">
        <f t="shared" si="5"/>
        <v>302.98666666666674</v>
      </c>
      <c r="R28" s="21">
        <f t="shared" si="5"/>
        <v>143.52000000000001</v>
      </c>
    </row>
    <row r="29" spans="1:18" ht="21.75" thickTop="1" x14ac:dyDescent="0.25">
      <c r="N29" s="16">
        <v>100</v>
      </c>
      <c r="O29" s="14">
        <f t="shared" si="3"/>
        <v>22.780952380952385</v>
      </c>
      <c r="P29" s="16">
        <f t="shared" si="4"/>
        <v>11.390476190476193</v>
      </c>
      <c r="Q29" s="14">
        <f t="shared" si="5"/>
        <v>318.93333333333339</v>
      </c>
      <c r="R29" s="21">
        <f t="shared" si="5"/>
        <v>159.4666666666667</v>
      </c>
    </row>
    <row r="30" spans="1:18" ht="21" x14ac:dyDescent="0.25">
      <c r="N30" s="16">
        <v>110</v>
      </c>
      <c r="O30" s="14">
        <f t="shared" si="3"/>
        <v>23.920000000000005</v>
      </c>
      <c r="P30" s="16">
        <f t="shared" si="4"/>
        <v>12.529523809523813</v>
      </c>
      <c r="Q30" s="14">
        <f t="shared" si="5"/>
        <v>334.88000000000005</v>
      </c>
      <c r="R30" s="21">
        <f t="shared" si="5"/>
        <v>175.41333333333338</v>
      </c>
    </row>
    <row r="31" spans="1:18" ht="21" x14ac:dyDescent="0.25">
      <c r="N31" s="16">
        <v>120</v>
      </c>
      <c r="O31" s="14">
        <f t="shared" si="3"/>
        <v>25.059047619047625</v>
      </c>
      <c r="P31" s="16">
        <f t="shared" si="4"/>
        <v>13.668571428571433</v>
      </c>
      <c r="Q31" s="14">
        <f t="shared" si="5"/>
        <v>350.82666666666677</v>
      </c>
      <c r="R31" s="21">
        <f t="shared" si="5"/>
        <v>191.36000000000007</v>
      </c>
    </row>
    <row r="32" spans="1:18" ht="21" x14ac:dyDescent="0.25">
      <c r="N32" s="16">
        <v>130</v>
      </c>
      <c r="O32" s="14">
        <f t="shared" si="3"/>
        <v>26.198095238095242</v>
      </c>
      <c r="P32" s="16">
        <f t="shared" si="4"/>
        <v>14.807619047619049</v>
      </c>
      <c r="Q32" s="14">
        <f t="shared" si="5"/>
        <v>366.77333333333337</v>
      </c>
      <c r="R32" s="21">
        <f t="shared" si="5"/>
        <v>207.30666666666667</v>
      </c>
    </row>
    <row r="33" spans="14:18" ht="21" x14ac:dyDescent="0.25">
      <c r="N33" s="16">
        <v>140</v>
      </c>
      <c r="O33" s="14">
        <f t="shared" si="3"/>
        <v>27.337142857142862</v>
      </c>
      <c r="P33" s="16">
        <f t="shared" si="4"/>
        <v>15.946666666666669</v>
      </c>
      <c r="Q33" s="14">
        <f t="shared" si="5"/>
        <v>382.72000000000008</v>
      </c>
      <c r="R33" s="21">
        <f t="shared" si="5"/>
        <v>223.25333333333336</v>
      </c>
    </row>
    <row r="34" spans="14:18" ht="21" x14ac:dyDescent="0.25">
      <c r="N34" s="16">
        <v>150</v>
      </c>
      <c r="O34" s="14">
        <f t="shared" si="3"/>
        <v>28.476190476190482</v>
      </c>
      <c r="P34" s="16">
        <f t="shared" si="4"/>
        <v>17.085714285714289</v>
      </c>
      <c r="Q34" s="14">
        <f t="shared" si="5"/>
        <v>398.66666666666674</v>
      </c>
      <c r="R34" s="21">
        <f t="shared" si="5"/>
        <v>239.20000000000005</v>
      </c>
    </row>
    <row r="35" spans="14:18" ht="21" x14ac:dyDescent="0.25">
      <c r="N35" s="16">
        <v>200</v>
      </c>
      <c r="O35" s="14">
        <f t="shared" si="3"/>
        <v>34.171428571428578</v>
      </c>
      <c r="P35" s="16">
        <f t="shared" si="4"/>
        <v>22.780952380952385</v>
      </c>
      <c r="Q35" s="14">
        <f t="shared" si="5"/>
        <v>478.40000000000009</v>
      </c>
      <c r="R35" s="21">
        <f t="shared" si="5"/>
        <v>318.93333333333339</v>
      </c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64</v>
      </c>
      <c r="B1" s="15" t="s">
        <v>65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13</v>
      </c>
      <c r="H2" s="7">
        <f>60+20</f>
        <v>80</v>
      </c>
      <c r="I2" s="6">
        <v>1.5</v>
      </c>
      <c r="J2" s="5">
        <f>H2*I2</f>
        <v>120</v>
      </c>
      <c r="K2" s="2">
        <f>F2+J2</f>
        <v>153.33333333333334</v>
      </c>
      <c r="L2" s="4">
        <f>K10/G2</f>
        <v>13.102564102564104</v>
      </c>
      <c r="N2" s="16">
        <v>10</v>
      </c>
      <c r="O2" s="14">
        <f>($L$2)*((N2+100)/100)</f>
        <v>14.412820512820515</v>
      </c>
      <c r="P2" s="16">
        <f>O2-$L$2</f>
        <v>1.3102564102564109</v>
      </c>
      <c r="Q2" s="14">
        <f>O2*$G$2</f>
        <v>187.3666666666667</v>
      </c>
      <c r="R2" s="21">
        <f>P2*$G$2</f>
        <v>17.033333333333342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15.723076923076924</v>
      </c>
      <c r="P3" s="16">
        <f t="shared" ref="P3:P17" si="1">O3-$L$2</f>
        <v>2.6205128205128201</v>
      </c>
      <c r="Q3" s="14">
        <f t="shared" ref="Q3:R17" si="2">O3*$G$2</f>
        <v>204.4</v>
      </c>
      <c r="R3" s="21">
        <f t="shared" si="2"/>
        <v>34.066666666666663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17.033333333333335</v>
      </c>
      <c r="P4" s="16">
        <f t="shared" si="1"/>
        <v>3.930769230769231</v>
      </c>
      <c r="Q4" s="14">
        <f t="shared" si="2"/>
        <v>221.43333333333337</v>
      </c>
      <c r="R4" s="21">
        <f t="shared" si="2"/>
        <v>51.1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18.343589743589746</v>
      </c>
      <c r="P5" s="16">
        <f t="shared" si="1"/>
        <v>5.2410256410256419</v>
      </c>
      <c r="Q5" s="14">
        <f t="shared" si="2"/>
        <v>238.4666666666667</v>
      </c>
      <c r="R5" s="21">
        <f t="shared" si="2"/>
        <v>68.13333333333334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19.653846153846157</v>
      </c>
      <c r="P6" s="16">
        <f t="shared" si="1"/>
        <v>6.5512820512820529</v>
      </c>
      <c r="Q6" s="14">
        <f t="shared" si="2"/>
        <v>255.50000000000003</v>
      </c>
      <c r="R6" s="21">
        <f t="shared" si="2"/>
        <v>85.166666666666686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20.964102564102568</v>
      </c>
      <c r="P7" s="16">
        <f t="shared" si="1"/>
        <v>7.8615384615384638</v>
      </c>
      <c r="Q7" s="14">
        <f t="shared" si="2"/>
        <v>272.53333333333336</v>
      </c>
      <c r="R7" s="21">
        <f t="shared" si="2"/>
        <v>102.20000000000003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22.274358974358975</v>
      </c>
      <c r="P8" s="16">
        <f t="shared" si="1"/>
        <v>9.1717948717948712</v>
      </c>
      <c r="Q8" s="14">
        <f t="shared" si="2"/>
        <v>289.56666666666666</v>
      </c>
      <c r="R8" s="21">
        <f t="shared" si="2"/>
        <v>119.23333333333332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23.584615384615386</v>
      </c>
      <c r="P9" s="16">
        <f t="shared" si="1"/>
        <v>10.482051282051282</v>
      </c>
      <c r="Q9" s="14">
        <f t="shared" si="2"/>
        <v>306.60000000000002</v>
      </c>
      <c r="R9" s="21">
        <f t="shared" si="2"/>
        <v>136.26666666666668</v>
      </c>
    </row>
    <row r="10" spans="1:19" ht="21.75" thickBot="1" x14ac:dyDescent="0.3">
      <c r="K10" s="2">
        <f>K2+K4+K6+K8</f>
        <v>170.33333333333334</v>
      </c>
      <c r="N10" s="16">
        <v>90</v>
      </c>
      <c r="O10" s="14">
        <f t="shared" si="0"/>
        <v>24.894871794871797</v>
      </c>
      <c r="P10" s="16">
        <f t="shared" si="1"/>
        <v>11.792307692307693</v>
      </c>
      <c r="Q10" s="14">
        <f t="shared" si="2"/>
        <v>323.63333333333338</v>
      </c>
      <c r="R10" s="21">
        <f t="shared" si="2"/>
        <v>153.30000000000001</v>
      </c>
    </row>
    <row r="11" spans="1:19" ht="21.75" thickTop="1" x14ac:dyDescent="0.25">
      <c r="N11" s="16">
        <v>100</v>
      </c>
      <c r="O11" s="14">
        <f t="shared" si="0"/>
        <v>26.205128205128208</v>
      </c>
      <c r="P11" s="16">
        <f t="shared" si="1"/>
        <v>13.102564102564104</v>
      </c>
      <c r="Q11" s="14">
        <f t="shared" si="2"/>
        <v>340.66666666666669</v>
      </c>
      <c r="R11" s="21">
        <f t="shared" si="2"/>
        <v>170.33333333333334</v>
      </c>
    </row>
    <row r="12" spans="1:19" ht="21" x14ac:dyDescent="0.25">
      <c r="N12" s="16">
        <v>110</v>
      </c>
      <c r="O12" s="14">
        <f t="shared" si="0"/>
        <v>27.515384615384619</v>
      </c>
      <c r="P12" s="16">
        <f t="shared" si="1"/>
        <v>14.412820512820515</v>
      </c>
      <c r="Q12" s="14">
        <f t="shared" si="2"/>
        <v>357.70000000000005</v>
      </c>
      <c r="R12" s="21">
        <f t="shared" si="2"/>
        <v>187.3666666666667</v>
      </c>
    </row>
    <row r="13" spans="1:19" ht="21" x14ac:dyDescent="0.25">
      <c r="N13" s="16">
        <v>120</v>
      </c>
      <c r="O13" s="14">
        <f t="shared" si="0"/>
        <v>28.82564102564103</v>
      </c>
      <c r="P13" s="16">
        <f t="shared" si="1"/>
        <v>15.723076923076926</v>
      </c>
      <c r="Q13" s="14">
        <f t="shared" si="2"/>
        <v>374.73333333333341</v>
      </c>
      <c r="R13" s="21">
        <f t="shared" si="2"/>
        <v>204.40000000000003</v>
      </c>
    </row>
    <row r="14" spans="1:19" ht="21" x14ac:dyDescent="0.25">
      <c r="N14" s="16">
        <v>130</v>
      </c>
      <c r="O14" s="14">
        <f t="shared" si="0"/>
        <v>30.135897435897437</v>
      </c>
      <c r="P14" s="16">
        <f t="shared" si="1"/>
        <v>17.033333333333331</v>
      </c>
      <c r="Q14" s="14">
        <f t="shared" si="2"/>
        <v>391.76666666666671</v>
      </c>
      <c r="R14" s="21">
        <f t="shared" si="2"/>
        <v>221.43333333333331</v>
      </c>
    </row>
    <row r="15" spans="1:19" ht="21" x14ac:dyDescent="0.25">
      <c r="N15" s="16">
        <v>140</v>
      </c>
      <c r="O15" s="14">
        <f t="shared" si="0"/>
        <v>31.446153846153848</v>
      </c>
      <c r="P15" s="16">
        <f t="shared" si="1"/>
        <v>18.343589743589746</v>
      </c>
      <c r="Q15" s="14">
        <f t="shared" si="2"/>
        <v>408.8</v>
      </c>
      <c r="R15" s="21">
        <f t="shared" si="2"/>
        <v>238.4666666666667</v>
      </c>
    </row>
    <row r="16" spans="1:19" ht="21" x14ac:dyDescent="0.25">
      <c r="N16" s="16">
        <v>150</v>
      </c>
      <c r="O16" s="14">
        <f t="shared" si="0"/>
        <v>32.756410256410263</v>
      </c>
      <c r="P16" s="16">
        <f t="shared" si="1"/>
        <v>19.65384615384616</v>
      </c>
      <c r="Q16" s="14">
        <f t="shared" si="2"/>
        <v>425.83333333333343</v>
      </c>
      <c r="R16" s="21">
        <f t="shared" si="2"/>
        <v>255.50000000000009</v>
      </c>
    </row>
    <row r="17" spans="1:18" ht="21" x14ac:dyDescent="0.25">
      <c r="N17" s="16">
        <v>200</v>
      </c>
      <c r="O17" s="14">
        <f t="shared" si="0"/>
        <v>39.307692307692314</v>
      </c>
      <c r="P17" s="16">
        <f t="shared" si="1"/>
        <v>26.205128205128212</v>
      </c>
      <c r="Q17" s="14">
        <f t="shared" si="2"/>
        <v>511.00000000000006</v>
      </c>
      <c r="R17" s="21">
        <f t="shared" si="2"/>
        <v>340.66666666666674</v>
      </c>
    </row>
    <row r="18" spans="1:18" ht="16.5" thickBot="1" x14ac:dyDescent="0.3">
      <c r="R18" s="21"/>
    </row>
    <row r="19" spans="1:18" ht="51.75" thickTop="1" x14ac:dyDescent="0.25">
      <c r="A19" s="15" t="s">
        <v>64</v>
      </c>
      <c r="B19" s="15" t="s">
        <v>66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26</v>
      </c>
      <c r="H20" s="7">
        <v>70</v>
      </c>
      <c r="I20" s="6">
        <v>1.5</v>
      </c>
      <c r="J20" s="5">
        <f>H20*I20</f>
        <v>105</v>
      </c>
      <c r="K20" s="2">
        <f>F20+J20</f>
        <v>138.33333333333334</v>
      </c>
      <c r="L20" s="4">
        <f>K28/G20</f>
        <v>5.7435897435897436</v>
      </c>
      <c r="N20" s="16">
        <v>10</v>
      </c>
      <c r="O20" s="14">
        <f>($L$20)*((N20+100)/100)</f>
        <v>6.3179487179487186</v>
      </c>
      <c r="P20" s="16">
        <f>O20-$L$20</f>
        <v>0.57435897435897498</v>
      </c>
      <c r="Q20" s="14">
        <f>O20*$G$20</f>
        <v>164.26666666666668</v>
      </c>
      <c r="R20" s="21">
        <f>P20*$G$20</f>
        <v>14.93333333333335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6.8923076923076918</v>
      </c>
      <c r="P21" s="16">
        <f t="shared" ref="P21:P35" si="4">O21-$L$20</f>
        <v>1.1487179487179482</v>
      </c>
      <c r="Q21" s="14">
        <f t="shared" ref="Q21:R35" si="5">O21*$G$20</f>
        <v>179.2</v>
      </c>
      <c r="R21" s="21">
        <f t="shared" si="5"/>
        <v>29.866666666666653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7.4666666666666668</v>
      </c>
      <c r="P22" s="16">
        <f t="shared" si="4"/>
        <v>1.7230769230769232</v>
      </c>
      <c r="Q22" s="14">
        <f t="shared" si="5"/>
        <v>194.13333333333333</v>
      </c>
      <c r="R22" s="21">
        <f t="shared" si="5"/>
        <v>44.800000000000004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8.0410256410256409</v>
      </c>
      <c r="P23" s="16">
        <f t="shared" si="4"/>
        <v>2.2974358974358973</v>
      </c>
      <c r="Q23" s="14">
        <f t="shared" si="5"/>
        <v>209.06666666666666</v>
      </c>
      <c r="R23" s="21">
        <f t="shared" si="5"/>
        <v>59.733333333333327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8.615384615384615</v>
      </c>
      <c r="P24" s="16">
        <f t="shared" si="4"/>
        <v>2.8717948717948714</v>
      </c>
      <c r="Q24" s="14">
        <f t="shared" si="5"/>
        <v>224</v>
      </c>
      <c r="R24" s="21">
        <f t="shared" si="5"/>
        <v>74.666666666666657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9.1897435897435908</v>
      </c>
      <c r="P25" s="16">
        <f t="shared" si="4"/>
        <v>3.4461538461538472</v>
      </c>
      <c r="Q25" s="14">
        <f t="shared" si="5"/>
        <v>238.93333333333337</v>
      </c>
      <c r="R25" s="21">
        <f t="shared" si="5"/>
        <v>89.600000000000023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9.7641025641025632</v>
      </c>
      <c r="P26" s="16">
        <f t="shared" si="4"/>
        <v>4.0205128205128196</v>
      </c>
      <c r="Q26" s="14">
        <f t="shared" si="5"/>
        <v>253.86666666666665</v>
      </c>
      <c r="R26" s="21">
        <f t="shared" si="5"/>
        <v>104.5333333333333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10.338461538461539</v>
      </c>
      <c r="P27" s="16">
        <f t="shared" si="4"/>
        <v>4.5948717948717954</v>
      </c>
      <c r="Q27" s="14">
        <f t="shared" si="5"/>
        <v>268.8</v>
      </c>
      <c r="R27" s="21">
        <f t="shared" si="5"/>
        <v>119.46666666666668</v>
      </c>
    </row>
    <row r="28" spans="1:18" ht="21.75" thickBot="1" x14ac:dyDescent="0.3">
      <c r="K28" s="2">
        <f>K20+K22+K24+K26</f>
        <v>149.33333333333334</v>
      </c>
      <c r="N28" s="16">
        <v>90</v>
      </c>
      <c r="O28" s="14">
        <f t="shared" si="3"/>
        <v>10.912820512820513</v>
      </c>
      <c r="P28" s="16">
        <f t="shared" si="4"/>
        <v>5.1692307692307695</v>
      </c>
      <c r="Q28" s="14">
        <f t="shared" si="5"/>
        <v>283.73333333333335</v>
      </c>
      <c r="R28" s="21">
        <f t="shared" si="5"/>
        <v>134.4</v>
      </c>
    </row>
    <row r="29" spans="1:18" ht="21.75" thickTop="1" x14ac:dyDescent="0.25">
      <c r="N29" s="16">
        <v>100</v>
      </c>
      <c r="O29" s="14">
        <f t="shared" si="3"/>
        <v>11.487179487179487</v>
      </c>
      <c r="P29" s="16">
        <f t="shared" si="4"/>
        <v>5.7435897435897436</v>
      </c>
      <c r="Q29" s="14">
        <f t="shared" si="5"/>
        <v>298.66666666666669</v>
      </c>
      <c r="R29" s="21">
        <f t="shared" si="5"/>
        <v>149.33333333333334</v>
      </c>
    </row>
    <row r="30" spans="1:18" ht="21" x14ac:dyDescent="0.25">
      <c r="N30" s="16">
        <v>110</v>
      </c>
      <c r="O30" s="14">
        <f t="shared" si="3"/>
        <v>12.061538461538461</v>
      </c>
      <c r="P30" s="16">
        <f t="shared" si="4"/>
        <v>6.3179487179487177</v>
      </c>
      <c r="Q30" s="14">
        <f t="shared" si="5"/>
        <v>313.60000000000002</v>
      </c>
      <c r="R30" s="21">
        <f t="shared" si="5"/>
        <v>164.26666666666665</v>
      </c>
    </row>
    <row r="31" spans="1:18" ht="21" x14ac:dyDescent="0.25">
      <c r="N31" s="16">
        <v>120</v>
      </c>
      <c r="O31" s="14">
        <f t="shared" si="3"/>
        <v>12.635897435897437</v>
      </c>
      <c r="P31" s="16">
        <f t="shared" si="4"/>
        <v>6.8923076923076936</v>
      </c>
      <c r="Q31" s="14">
        <f t="shared" si="5"/>
        <v>328.53333333333336</v>
      </c>
      <c r="R31" s="21">
        <f t="shared" si="5"/>
        <v>179.20000000000005</v>
      </c>
    </row>
    <row r="32" spans="1:18" ht="21" x14ac:dyDescent="0.25">
      <c r="N32" s="16">
        <v>130</v>
      </c>
      <c r="O32" s="14">
        <f t="shared" si="3"/>
        <v>13.21025641025641</v>
      </c>
      <c r="P32" s="16">
        <f t="shared" si="4"/>
        <v>7.4666666666666659</v>
      </c>
      <c r="Q32" s="14">
        <f t="shared" si="5"/>
        <v>343.46666666666664</v>
      </c>
      <c r="R32" s="21">
        <f t="shared" si="5"/>
        <v>194.13333333333333</v>
      </c>
    </row>
    <row r="33" spans="14:18" ht="21" x14ac:dyDescent="0.25">
      <c r="N33" s="16">
        <v>140</v>
      </c>
      <c r="O33" s="14">
        <f t="shared" si="3"/>
        <v>13.784615384615384</v>
      </c>
      <c r="P33" s="16">
        <f t="shared" si="4"/>
        <v>8.0410256410256409</v>
      </c>
      <c r="Q33" s="14">
        <f t="shared" si="5"/>
        <v>358.4</v>
      </c>
      <c r="R33" s="21">
        <f t="shared" si="5"/>
        <v>209.06666666666666</v>
      </c>
    </row>
    <row r="34" spans="14:18" ht="21" x14ac:dyDescent="0.25">
      <c r="N34" s="16">
        <v>150</v>
      </c>
      <c r="O34" s="14">
        <f t="shared" si="3"/>
        <v>14.358974358974359</v>
      </c>
      <c r="P34" s="16">
        <f t="shared" si="4"/>
        <v>8.6153846153846168</v>
      </c>
      <c r="Q34" s="14">
        <f t="shared" si="5"/>
        <v>373.33333333333337</v>
      </c>
      <c r="R34" s="21">
        <f t="shared" si="5"/>
        <v>224.00000000000003</v>
      </c>
    </row>
    <row r="35" spans="14:18" ht="21" x14ac:dyDescent="0.25">
      <c r="N35" s="16">
        <v>200</v>
      </c>
      <c r="O35" s="14">
        <f t="shared" si="3"/>
        <v>17.23076923076923</v>
      </c>
      <c r="P35" s="16">
        <f t="shared" si="4"/>
        <v>11.487179487179485</v>
      </c>
      <c r="Q35" s="14">
        <f t="shared" si="5"/>
        <v>448</v>
      </c>
      <c r="R35" s="21">
        <f t="shared" si="5"/>
        <v>298.66666666666663</v>
      </c>
    </row>
  </sheetData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72</v>
      </c>
      <c r="B1" s="15" t="s">
        <v>73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7</v>
      </c>
      <c r="H2" s="7">
        <v>16</v>
      </c>
      <c r="I2" s="6">
        <v>1.5</v>
      </c>
      <c r="J2" s="5">
        <f>H2*I2</f>
        <v>24</v>
      </c>
      <c r="K2" s="2">
        <f>F2+J2</f>
        <v>57.333333333333336</v>
      </c>
      <c r="L2" s="4">
        <f>K10/G2</f>
        <v>10.61904761904762</v>
      </c>
      <c r="N2" s="16">
        <v>10</v>
      </c>
      <c r="O2" s="14">
        <f>($L$2)*((N2+100)/100)</f>
        <v>11.680952380952384</v>
      </c>
      <c r="P2" s="16">
        <f>O2-$L$2</f>
        <v>1.0619047619047635</v>
      </c>
      <c r="Q2" s="14">
        <f>O2*$G$2</f>
        <v>81.76666666666668</v>
      </c>
      <c r="R2" s="21">
        <f>P2*$G$2</f>
        <v>7.4333333333333442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12.742857142857144</v>
      </c>
      <c r="P3" s="16">
        <f t="shared" ref="P3:P17" si="1">O3-$L$2</f>
        <v>2.1238095238095234</v>
      </c>
      <c r="Q3" s="14">
        <f t="shared" ref="Q3:R17" si="2">O3*$G$2</f>
        <v>89.2</v>
      </c>
      <c r="R3" s="21">
        <f t="shared" si="2"/>
        <v>14.866666666666664</v>
      </c>
    </row>
    <row r="4" spans="1:19" ht="21.75" thickBot="1" x14ac:dyDescent="0.3">
      <c r="D4" s="12">
        <v>1</v>
      </c>
      <c r="K4" s="20">
        <v>5</v>
      </c>
      <c r="N4" s="16">
        <v>30</v>
      </c>
      <c r="O4" s="14">
        <f t="shared" si="0"/>
        <v>13.804761904761907</v>
      </c>
      <c r="P4" s="16">
        <f t="shared" si="1"/>
        <v>3.1857142857142868</v>
      </c>
      <c r="Q4" s="14">
        <f t="shared" si="2"/>
        <v>96.633333333333354</v>
      </c>
      <c r="R4" s="21">
        <f t="shared" si="2"/>
        <v>22.300000000000008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14.866666666666667</v>
      </c>
      <c r="P5" s="16">
        <f t="shared" si="1"/>
        <v>4.2476190476190467</v>
      </c>
      <c r="Q5" s="14">
        <f t="shared" si="2"/>
        <v>104.06666666666666</v>
      </c>
      <c r="R5" s="21">
        <f t="shared" si="2"/>
        <v>29.733333333333327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15.928571428571431</v>
      </c>
      <c r="P6" s="16">
        <f t="shared" si="1"/>
        <v>5.3095238095238102</v>
      </c>
      <c r="Q6" s="14">
        <f t="shared" si="2"/>
        <v>111.50000000000001</v>
      </c>
      <c r="R6" s="21">
        <f t="shared" si="2"/>
        <v>37.166666666666671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16.990476190476194</v>
      </c>
      <c r="P7" s="16">
        <f t="shared" si="1"/>
        <v>6.3714285714285737</v>
      </c>
      <c r="Q7" s="14">
        <f t="shared" si="2"/>
        <v>118.93333333333337</v>
      </c>
      <c r="R7" s="21">
        <f t="shared" si="2"/>
        <v>44.600000000000016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18.052380952380954</v>
      </c>
      <c r="P8" s="16">
        <f t="shared" si="1"/>
        <v>7.4333333333333336</v>
      </c>
      <c r="Q8" s="14">
        <f t="shared" si="2"/>
        <v>126.36666666666667</v>
      </c>
      <c r="R8" s="21">
        <f t="shared" si="2"/>
        <v>52.033333333333331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19.114285714285717</v>
      </c>
      <c r="P9" s="16">
        <f t="shared" si="1"/>
        <v>8.495238095238097</v>
      </c>
      <c r="Q9" s="14">
        <f t="shared" si="2"/>
        <v>133.80000000000001</v>
      </c>
      <c r="R9" s="21">
        <f t="shared" si="2"/>
        <v>59.466666666666683</v>
      </c>
    </row>
    <row r="10" spans="1:19" ht="21.75" thickBot="1" x14ac:dyDescent="0.3">
      <c r="K10" s="2">
        <f>K2+K4+K6+K8</f>
        <v>74.333333333333343</v>
      </c>
      <c r="N10" s="16">
        <v>90</v>
      </c>
      <c r="O10" s="14">
        <f t="shared" si="0"/>
        <v>20.176190476190477</v>
      </c>
      <c r="P10" s="16">
        <f t="shared" si="1"/>
        <v>9.5571428571428569</v>
      </c>
      <c r="Q10" s="14">
        <f t="shared" si="2"/>
        <v>141.23333333333335</v>
      </c>
      <c r="R10" s="21">
        <f t="shared" si="2"/>
        <v>66.900000000000006</v>
      </c>
    </row>
    <row r="11" spans="1:19" ht="21.75" thickTop="1" x14ac:dyDescent="0.25">
      <c r="N11" s="16">
        <v>100</v>
      </c>
      <c r="O11" s="14">
        <f t="shared" si="0"/>
        <v>21.238095238095241</v>
      </c>
      <c r="P11" s="16">
        <f t="shared" si="1"/>
        <v>10.61904761904762</v>
      </c>
      <c r="Q11" s="14">
        <f t="shared" si="2"/>
        <v>148.66666666666669</v>
      </c>
      <c r="R11" s="21">
        <f t="shared" si="2"/>
        <v>74.333333333333343</v>
      </c>
    </row>
    <row r="12" spans="1:19" ht="21" x14ac:dyDescent="0.25">
      <c r="N12" s="16">
        <v>110</v>
      </c>
      <c r="O12" s="14">
        <f t="shared" si="0"/>
        <v>22.300000000000004</v>
      </c>
      <c r="P12" s="16">
        <f t="shared" si="1"/>
        <v>11.680952380952384</v>
      </c>
      <c r="Q12" s="14">
        <f t="shared" si="2"/>
        <v>156.10000000000002</v>
      </c>
      <c r="R12" s="21">
        <f t="shared" si="2"/>
        <v>81.76666666666668</v>
      </c>
    </row>
    <row r="13" spans="1:19" ht="21" x14ac:dyDescent="0.25">
      <c r="N13" s="16">
        <v>120</v>
      </c>
      <c r="O13" s="14">
        <f t="shared" si="0"/>
        <v>23.361904761904768</v>
      </c>
      <c r="P13" s="16">
        <f t="shared" si="1"/>
        <v>12.742857142857147</v>
      </c>
      <c r="Q13" s="14">
        <f t="shared" si="2"/>
        <v>163.53333333333336</v>
      </c>
      <c r="R13" s="21">
        <f t="shared" si="2"/>
        <v>89.200000000000031</v>
      </c>
    </row>
    <row r="14" spans="1:19" ht="21" x14ac:dyDescent="0.25">
      <c r="N14" s="16">
        <v>130</v>
      </c>
      <c r="O14" s="14">
        <f t="shared" si="0"/>
        <v>24.423809523809524</v>
      </c>
      <c r="P14" s="16">
        <f t="shared" si="1"/>
        <v>13.804761904761904</v>
      </c>
      <c r="Q14" s="14">
        <f t="shared" si="2"/>
        <v>170.96666666666667</v>
      </c>
      <c r="R14" s="21">
        <f t="shared" si="2"/>
        <v>96.633333333333326</v>
      </c>
    </row>
    <row r="15" spans="1:19" ht="21" x14ac:dyDescent="0.25">
      <c r="N15" s="16">
        <v>140</v>
      </c>
      <c r="O15" s="14">
        <f t="shared" si="0"/>
        <v>25.485714285714288</v>
      </c>
      <c r="P15" s="16">
        <f t="shared" si="1"/>
        <v>14.866666666666667</v>
      </c>
      <c r="Q15" s="14">
        <f t="shared" si="2"/>
        <v>178.4</v>
      </c>
      <c r="R15" s="21">
        <f t="shared" si="2"/>
        <v>104.06666666666666</v>
      </c>
    </row>
    <row r="16" spans="1:19" ht="21" x14ac:dyDescent="0.25">
      <c r="N16" s="16">
        <v>150</v>
      </c>
      <c r="O16" s="14">
        <f t="shared" si="0"/>
        <v>26.547619047619051</v>
      </c>
      <c r="P16" s="16">
        <f t="shared" si="1"/>
        <v>15.928571428571431</v>
      </c>
      <c r="Q16" s="14">
        <f t="shared" si="2"/>
        <v>185.83333333333337</v>
      </c>
      <c r="R16" s="21">
        <f t="shared" si="2"/>
        <v>111.50000000000001</v>
      </c>
    </row>
    <row r="17" spans="1:18" ht="21" x14ac:dyDescent="0.25">
      <c r="N17" s="16">
        <v>200</v>
      </c>
      <c r="O17" s="14">
        <f t="shared" si="0"/>
        <v>31.857142857142861</v>
      </c>
      <c r="P17" s="16">
        <f t="shared" si="1"/>
        <v>21.238095238095241</v>
      </c>
      <c r="Q17" s="14">
        <f t="shared" si="2"/>
        <v>223.00000000000003</v>
      </c>
      <c r="R17" s="21">
        <f t="shared" si="2"/>
        <v>148.66666666666669</v>
      </c>
    </row>
    <row r="18" spans="1:18" ht="16.5" thickBot="1" x14ac:dyDescent="0.3">
      <c r="R18" s="21"/>
    </row>
    <row r="19" spans="1:18" ht="51.75" thickTop="1" x14ac:dyDescent="0.25">
      <c r="A19" s="15" t="s">
        <v>72</v>
      </c>
      <c r="B19" s="15" t="s">
        <v>74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26</v>
      </c>
      <c r="H20" s="7">
        <v>70</v>
      </c>
      <c r="I20" s="6">
        <v>1.5</v>
      </c>
      <c r="J20" s="5">
        <f>H20*I20</f>
        <v>105</v>
      </c>
      <c r="K20" s="2">
        <f>F20+J20</f>
        <v>138.33333333333334</v>
      </c>
      <c r="L20" s="4">
        <f>K28/G20</f>
        <v>5.7435897435897436</v>
      </c>
      <c r="N20" s="16">
        <v>10</v>
      </c>
      <c r="O20" s="14">
        <f>($L$20)*((N20+100)/100)</f>
        <v>6.3179487179487186</v>
      </c>
      <c r="P20" s="16">
        <f>O20-$L$20</f>
        <v>0.57435897435897498</v>
      </c>
      <c r="Q20" s="14">
        <f>O20*$G$20</f>
        <v>164.26666666666668</v>
      </c>
      <c r="R20" s="21">
        <f>P20*$G$20</f>
        <v>14.93333333333335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6.8923076923076918</v>
      </c>
      <c r="P21" s="16">
        <f t="shared" ref="P21:P35" si="4">O21-$L$20</f>
        <v>1.1487179487179482</v>
      </c>
      <c r="Q21" s="14">
        <f t="shared" ref="Q21:R35" si="5">O21*$G$20</f>
        <v>179.2</v>
      </c>
      <c r="R21" s="21">
        <f t="shared" si="5"/>
        <v>29.866666666666653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7.4666666666666668</v>
      </c>
      <c r="P22" s="16">
        <f t="shared" si="4"/>
        <v>1.7230769230769232</v>
      </c>
      <c r="Q22" s="14">
        <f t="shared" si="5"/>
        <v>194.13333333333333</v>
      </c>
      <c r="R22" s="21">
        <f t="shared" si="5"/>
        <v>44.800000000000004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8.0410256410256409</v>
      </c>
      <c r="P23" s="16">
        <f t="shared" si="4"/>
        <v>2.2974358974358973</v>
      </c>
      <c r="Q23" s="14">
        <f t="shared" si="5"/>
        <v>209.06666666666666</v>
      </c>
      <c r="R23" s="21">
        <f t="shared" si="5"/>
        <v>59.733333333333327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8.615384615384615</v>
      </c>
      <c r="P24" s="16">
        <f t="shared" si="4"/>
        <v>2.8717948717948714</v>
      </c>
      <c r="Q24" s="14">
        <f t="shared" si="5"/>
        <v>224</v>
      </c>
      <c r="R24" s="21">
        <f t="shared" si="5"/>
        <v>74.666666666666657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9.1897435897435908</v>
      </c>
      <c r="P25" s="16">
        <f t="shared" si="4"/>
        <v>3.4461538461538472</v>
      </c>
      <c r="Q25" s="14">
        <f t="shared" si="5"/>
        <v>238.93333333333337</v>
      </c>
      <c r="R25" s="21">
        <f t="shared" si="5"/>
        <v>89.600000000000023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9.7641025641025632</v>
      </c>
      <c r="P26" s="16">
        <f t="shared" si="4"/>
        <v>4.0205128205128196</v>
      </c>
      <c r="Q26" s="14">
        <f t="shared" si="5"/>
        <v>253.86666666666665</v>
      </c>
      <c r="R26" s="21">
        <f t="shared" si="5"/>
        <v>104.5333333333333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10.338461538461539</v>
      </c>
      <c r="P27" s="16">
        <f t="shared" si="4"/>
        <v>4.5948717948717954</v>
      </c>
      <c r="Q27" s="14">
        <f t="shared" si="5"/>
        <v>268.8</v>
      </c>
      <c r="R27" s="21">
        <f t="shared" si="5"/>
        <v>119.46666666666668</v>
      </c>
    </row>
    <row r="28" spans="1:18" ht="21.75" thickBot="1" x14ac:dyDescent="0.3">
      <c r="K28" s="2">
        <f>K20+K22+K24+K26</f>
        <v>149.33333333333334</v>
      </c>
      <c r="N28" s="16">
        <v>90</v>
      </c>
      <c r="O28" s="14">
        <f t="shared" si="3"/>
        <v>10.912820512820513</v>
      </c>
      <c r="P28" s="16">
        <f t="shared" si="4"/>
        <v>5.1692307692307695</v>
      </c>
      <c r="Q28" s="14">
        <f t="shared" si="5"/>
        <v>283.73333333333335</v>
      </c>
      <c r="R28" s="21">
        <f t="shared" si="5"/>
        <v>134.4</v>
      </c>
    </row>
    <row r="29" spans="1:18" ht="21.75" thickTop="1" x14ac:dyDescent="0.25">
      <c r="N29" s="16">
        <v>100</v>
      </c>
      <c r="O29" s="14">
        <f t="shared" si="3"/>
        <v>11.487179487179487</v>
      </c>
      <c r="P29" s="16">
        <f t="shared" si="4"/>
        <v>5.7435897435897436</v>
      </c>
      <c r="Q29" s="14">
        <f t="shared" si="5"/>
        <v>298.66666666666669</v>
      </c>
      <c r="R29" s="21">
        <f t="shared" si="5"/>
        <v>149.33333333333334</v>
      </c>
    </row>
    <row r="30" spans="1:18" ht="21" x14ac:dyDescent="0.25">
      <c r="N30" s="16">
        <v>110</v>
      </c>
      <c r="O30" s="14">
        <f t="shared" si="3"/>
        <v>12.061538461538461</v>
      </c>
      <c r="P30" s="16">
        <f t="shared" si="4"/>
        <v>6.3179487179487177</v>
      </c>
      <c r="Q30" s="14">
        <f t="shared" si="5"/>
        <v>313.60000000000002</v>
      </c>
      <c r="R30" s="21">
        <f t="shared" si="5"/>
        <v>164.26666666666665</v>
      </c>
    </row>
    <row r="31" spans="1:18" ht="21" x14ac:dyDescent="0.25">
      <c r="N31" s="16">
        <v>120</v>
      </c>
      <c r="O31" s="14">
        <f t="shared" si="3"/>
        <v>12.635897435897437</v>
      </c>
      <c r="P31" s="16">
        <f t="shared" si="4"/>
        <v>6.8923076923076936</v>
      </c>
      <c r="Q31" s="14">
        <f t="shared" si="5"/>
        <v>328.53333333333336</v>
      </c>
      <c r="R31" s="21">
        <f t="shared" si="5"/>
        <v>179.20000000000005</v>
      </c>
    </row>
    <row r="32" spans="1:18" ht="21" x14ac:dyDescent="0.25">
      <c r="N32" s="16">
        <v>130</v>
      </c>
      <c r="O32" s="14">
        <f t="shared" si="3"/>
        <v>13.21025641025641</v>
      </c>
      <c r="P32" s="16">
        <f t="shared" si="4"/>
        <v>7.4666666666666659</v>
      </c>
      <c r="Q32" s="14">
        <f t="shared" si="5"/>
        <v>343.46666666666664</v>
      </c>
      <c r="R32" s="21">
        <f t="shared" si="5"/>
        <v>194.13333333333333</v>
      </c>
    </row>
    <row r="33" spans="14:18" ht="21" x14ac:dyDescent="0.25">
      <c r="N33" s="16">
        <v>140</v>
      </c>
      <c r="O33" s="14">
        <f t="shared" si="3"/>
        <v>13.784615384615384</v>
      </c>
      <c r="P33" s="16">
        <f t="shared" si="4"/>
        <v>8.0410256410256409</v>
      </c>
      <c r="Q33" s="14">
        <f t="shared" si="5"/>
        <v>358.4</v>
      </c>
      <c r="R33" s="21">
        <f t="shared" si="5"/>
        <v>209.06666666666666</v>
      </c>
    </row>
    <row r="34" spans="14:18" ht="21" x14ac:dyDescent="0.25">
      <c r="N34" s="16">
        <v>150</v>
      </c>
      <c r="O34" s="14">
        <f t="shared" si="3"/>
        <v>14.358974358974359</v>
      </c>
      <c r="P34" s="16">
        <f t="shared" si="4"/>
        <v>8.6153846153846168</v>
      </c>
      <c r="Q34" s="14">
        <f t="shared" si="5"/>
        <v>373.33333333333337</v>
      </c>
      <c r="R34" s="21">
        <f t="shared" si="5"/>
        <v>224.00000000000003</v>
      </c>
    </row>
    <row r="35" spans="14:18" ht="21" x14ac:dyDescent="0.25">
      <c r="N35" s="16">
        <v>200</v>
      </c>
      <c r="O35" s="14">
        <f t="shared" si="3"/>
        <v>17.23076923076923</v>
      </c>
      <c r="P35" s="16">
        <f t="shared" si="4"/>
        <v>11.487179487179485</v>
      </c>
      <c r="Q35" s="14">
        <f t="shared" si="5"/>
        <v>448</v>
      </c>
      <c r="R35" s="21">
        <f t="shared" si="5"/>
        <v>298.66666666666663</v>
      </c>
    </row>
  </sheetData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75</v>
      </c>
      <c r="B1" s="15" t="s">
        <v>76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66.666666666666671</v>
      </c>
      <c r="G2" s="8">
        <v>60</v>
      </c>
      <c r="H2" s="7">
        <f>60+2+22</f>
        <v>84</v>
      </c>
      <c r="I2" s="6">
        <v>1.5</v>
      </c>
      <c r="J2" s="5">
        <f>H2*I2</f>
        <v>126</v>
      </c>
      <c r="K2" s="2">
        <f>F2+J2</f>
        <v>192.66666666666669</v>
      </c>
      <c r="L2" s="4">
        <f>K10/G2</f>
        <v>3.4944444444444449</v>
      </c>
      <c r="N2" s="16">
        <v>10</v>
      </c>
      <c r="O2" s="14">
        <f>($L$2)*((N2+100)/100)</f>
        <v>3.8438888888888898</v>
      </c>
      <c r="P2" s="16">
        <f>O2-$L$2</f>
        <v>0.34944444444444489</v>
      </c>
      <c r="Q2" s="14">
        <f>O2*$G$2</f>
        <v>230.63333333333338</v>
      </c>
      <c r="R2" s="21">
        <f>P2*$G$2</f>
        <v>20.966666666666693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4.1933333333333334</v>
      </c>
      <c r="P3" s="16">
        <f t="shared" ref="P3:P17" si="1">O3-$L$2</f>
        <v>0.69888888888888845</v>
      </c>
      <c r="Q3" s="14">
        <f t="shared" ref="Q3:R17" si="2">O3*$G$2</f>
        <v>251.6</v>
      </c>
      <c r="R3" s="21">
        <f t="shared" si="2"/>
        <v>41.933333333333309</v>
      </c>
    </row>
    <row r="4" spans="1:19" ht="21.75" thickBot="1" x14ac:dyDescent="0.3">
      <c r="D4" s="12">
        <v>2</v>
      </c>
      <c r="K4" s="20">
        <v>5</v>
      </c>
      <c r="N4" s="16">
        <v>30</v>
      </c>
      <c r="O4" s="14">
        <f t="shared" si="0"/>
        <v>4.5427777777777782</v>
      </c>
      <c r="P4" s="16">
        <f t="shared" si="1"/>
        <v>1.0483333333333333</v>
      </c>
      <c r="Q4" s="14">
        <f t="shared" si="2"/>
        <v>272.56666666666672</v>
      </c>
      <c r="R4" s="21">
        <f t="shared" si="2"/>
        <v>62.9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4.8922222222222222</v>
      </c>
      <c r="P5" s="16">
        <f t="shared" si="1"/>
        <v>1.3977777777777773</v>
      </c>
      <c r="Q5" s="14">
        <f t="shared" si="2"/>
        <v>293.53333333333336</v>
      </c>
      <c r="R5" s="21">
        <f t="shared" si="2"/>
        <v>83.866666666666646</v>
      </c>
    </row>
    <row r="6" spans="1:19" ht="21.75" thickBot="1" x14ac:dyDescent="0.3">
      <c r="D6" s="8">
        <v>100</v>
      </c>
      <c r="K6" s="20">
        <v>2</v>
      </c>
      <c r="N6" s="16">
        <v>50</v>
      </c>
      <c r="O6" s="14">
        <f t="shared" si="0"/>
        <v>5.2416666666666671</v>
      </c>
      <c r="P6" s="16">
        <f t="shared" si="1"/>
        <v>1.7472222222222222</v>
      </c>
      <c r="Q6" s="14">
        <f t="shared" si="2"/>
        <v>314.5</v>
      </c>
      <c r="R6" s="21">
        <f t="shared" si="2"/>
        <v>104.83333333333333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5.591111111111112</v>
      </c>
      <c r="P7" s="16">
        <f t="shared" si="1"/>
        <v>2.0966666666666671</v>
      </c>
      <c r="Q7" s="14">
        <f t="shared" si="2"/>
        <v>335.4666666666667</v>
      </c>
      <c r="R7" s="21">
        <f t="shared" si="2"/>
        <v>125.80000000000003</v>
      </c>
    </row>
    <row r="8" spans="1:19" ht="21.75" thickBot="1" x14ac:dyDescent="0.3">
      <c r="D8" s="12">
        <v>3</v>
      </c>
      <c r="K8" s="20">
        <v>10</v>
      </c>
      <c r="N8" s="16">
        <v>70</v>
      </c>
      <c r="O8" s="14">
        <f t="shared" si="0"/>
        <v>5.940555555555556</v>
      </c>
      <c r="P8" s="16">
        <f t="shared" si="1"/>
        <v>2.4461111111111111</v>
      </c>
      <c r="Q8" s="14">
        <f t="shared" si="2"/>
        <v>356.43333333333334</v>
      </c>
      <c r="R8" s="21">
        <f t="shared" si="2"/>
        <v>146.76666666666668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6.2900000000000009</v>
      </c>
      <c r="P9" s="16">
        <f t="shared" si="1"/>
        <v>2.795555555555556</v>
      </c>
      <c r="Q9" s="14">
        <f t="shared" si="2"/>
        <v>377.40000000000003</v>
      </c>
      <c r="R9" s="21">
        <f t="shared" si="2"/>
        <v>167.73333333333335</v>
      </c>
    </row>
    <row r="10" spans="1:19" ht="21.75" thickBot="1" x14ac:dyDescent="0.3">
      <c r="K10" s="2">
        <f>K2+K4+K6+K8</f>
        <v>209.66666666666669</v>
      </c>
      <c r="N10" s="16">
        <v>90</v>
      </c>
      <c r="O10" s="14">
        <f t="shared" si="0"/>
        <v>6.6394444444444449</v>
      </c>
      <c r="P10" s="16">
        <f t="shared" si="1"/>
        <v>3.145</v>
      </c>
      <c r="Q10" s="14">
        <f t="shared" si="2"/>
        <v>398.36666666666667</v>
      </c>
      <c r="R10" s="21">
        <f t="shared" si="2"/>
        <v>188.7</v>
      </c>
    </row>
    <row r="11" spans="1:19" ht="21.75" thickTop="1" x14ac:dyDescent="0.25">
      <c r="N11" s="16">
        <v>100</v>
      </c>
      <c r="O11" s="14">
        <f t="shared" si="0"/>
        <v>6.9888888888888898</v>
      </c>
      <c r="P11" s="16">
        <f t="shared" si="1"/>
        <v>3.4944444444444449</v>
      </c>
      <c r="Q11" s="14">
        <f t="shared" si="2"/>
        <v>419.33333333333337</v>
      </c>
      <c r="R11" s="21">
        <f t="shared" si="2"/>
        <v>209.66666666666669</v>
      </c>
    </row>
    <row r="12" spans="1:19" ht="21" x14ac:dyDescent="0.25">
      <c r="N12" s="16">
        <v>110</v>
      </c>
      <c r="O12" s="14">
        <f t="shared" si="0"/>
        <v>7.3383333333333347</v>
      </c>
      <c r="P12" s="16">
        <f t="shared" si="1"/>
        <v>3.8438888888888898</v>
      </c>
      <c r="Q12" s="14">
        <f t="shared" si="2"/>
        <v>440.30000000000007</v>
      </c>
      <c r="R12" s="21">
        <f t="shared" si="2"/>
        <v>230.63333333333338</v>
      </c>
    </row>
    <row r="13" spans="1:19" ht="21" x14ac:dyDescent="0.25">
      <c r="N13" s="16">
        <v>120</v>
      </c>
      <c r="O13" s="14">
        <f t="shared" si="0"/>
        <v>7.6877777777777796</v>
      </c>
      <c r="P13" s="16">
        <f t="shared" si="1"/>
        <v>4.1933333333333351</v>
      </c>
      <c r="Q13" s="14">
        <f t="shared" si="2"/>
        <v>461.26666666666677</v>
      </c>
      <c r="R13" s="21">
        <f t="shared" si="2"/>
        <v>251.60000000000011</v>
      </c>
    </row>
    <row r="14" spans="1:19" ht="21" x14ac:dyDescent="0.25">
      <c r="N14" s="16">
        <v>130</v>
      </c>
      <c r="O14" s="14">
        <f t="shared" si="0"/>
        <v>8.0372222222222227</v>
      </c>
      <c r="P14" s="16">
        <f t="shared" si="1"/>
        <v>4.5427777777777774</v>
      </c>
      <c r="Q14" s="14">
        <f t="shared" si="2"/>
        <v>482.23333333333335</v>
      </c>
      <c r="R14" s="21">
        <f t="shared" si="2"/>
        <v>272.56666666666666</v>
      </c>
    </row>
    <row r="15" spans="1:19" ht="21" x14ac:dyDescent="0.25">
      <c r="N15" s="16">
        <v>140</v>
      </c>
      <c r="O15" s="14">
        <f t="shared" si="0"/>
        <v>8.3866666666666667</v>
      </c>
      <c r="P15" s="16">
        <f t="shared" si="1"/>
        <v>4.8922222222222214</v>
      </c>
      <c r="Q15" s="14">
        <f t="shared" si="2"/>
        <v>503.2</v>
      </c>
      <c r="R15" s="21">
        <f t="shared" si="2"/>
        <v>293.5333333333333</v>
      </c>
    </row>
    <row r="16" spans="1:19" ht="21" x14ac:dyDescent="0.25">
      <c r="N16" s="16">
        <v>150</v>
      </c>
      <c r="O16" s="14">
        <f t="shared" si="0"/>
        <v>8.7361111111111125</v>
      </c>
      <c r="P16" s="16">
        <f t="shared" si="1"/>
        <v>5.2416666666666671</v>
      </c>
      <c r="Q16" s="14">
        <f t="shared" si="2"/>
        <v>524.16666666666674</v>
      </c>
      <c r="R16" s="21">
        <f t="shared" si="2"/>
        <v>314.5</v>
      </c>
    </row>
    <row r="17" spans="14:18" ht="21" x14ac:dyDescent="0.25">
      <c r="N17" s="16">
        <v>200</v>
      </c>
      <c r="O17" s="14">
        <f t="shared" si="0"/>
        <v>10.483333333333334</v>
      </c>
      <c r="P17" s="16">
        <f t="shared" si="1"/>
        <v>6.9888888888888889</v>
      </c>
      <c r="Q17" s="14">
        <f t="shared" si="2"/>
        <v>629</v>
      </c>
      <c r="R17" s="21">
        <f t="shared" si="2"/>
        <v>419.33333333333331</v>
      </c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44</v>
      </c>
      <c r="B1" s="15" t="s">
        <v>45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4</v>
      </c>
      <c r="H2" s="7">
        <v>17</v>
      </c>
      <c r="I2" s="6">
        <v>1.5</v>
      </c>
      <c r="J2" s="5">
        <f>H2*I2</f>
        <v>25.5</v>
      </c>
      <c r="K2" s="2">
        <f>F2+J2</f>
        <v>58.833333333333336</v>
      </c>
      <c r="L2" s="4">
        <f>K10/G2</f>
        <v>16.158333333333335</v>
      </c>
      <c r="N2" s="16">
        <v>10</v>
      </c>
      <c r="O2" s="14">
        <f>($L$2)*((N2+100)/100)</f>
        <v>17.77416666666667</v>
      </c>
      <c r="P2" s="16">
        <f>O2-$L$2</f>
        <v>1.6158333333333346</v>
      </c>
      <c r="Q2" s="14">
        <f>O2*$G$2</f>
        <v>71.096666666666678</v>
      </c>
      <c r="R2" s="21">
        <f>P2*$G$2</f>
        <v>6.4633333333333383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19.39</v>
      </c>
      <c r="P3" s="16">
        <f t="shared" ref="P3:P17" si="1">O3-$L$2</f>
        <v>3.2316666666666656</v>
      </c>
      <c r="Q3" s="14">
        <f t="shared" ref="Q3:R17" si="2">O3*$G$2</f>
        <v>77.56</v>
      </c>
      <c r="R3" s="21">
        <f t="shared" si="2"/>
        <v>12.926666666666662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21.005833333333335</v>
      </c>
      <c r="P4" s="16">
        <f t="shared" si="1"/>
        <v>4.8475000000000001</v>
      </c>
      <c r="Q4" s="14">
        <f t="shared" si="2"/>
        <v>84.023333333333341</v>
      </c>
      <c r="R4" s="21">
        <f t="shared" si="2"/>
        <v>19.39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22.621666666666666</v>
      </c>
      <c r="P5" s="16">
        <f t="shared" si="1"/>
        <v>6.4633333333333312</v>
      </c>
      <c r="Q5" s="14">
        <f t="shared" si="2"/>
        <v>90.486666666666665</v>
      </c>
      <c r="R5" s="21">
        <f t="shared" si="2"/>
        <v>25.853333333333325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24.237500000000004</v>
      </c>
      <c r="P6" s="16">
        <f t="shared" si="1"/>
        <v>8.0791666666666693</v>
      </c>
      <c r="Q6" s="14">
        <f t="shared" si="2"/>
        <v>96.950000000000017</v>
      </c>
      <c r="R6" s="21">
        <f t="shared" si="2"/>
        <v>32.316666666666677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25.853333333333339</v>
      </c>
      <c r="P7" s="16">
        <f t="shared" si="1"/>
        <v>9.6950000000000038</v>
      </c>
      <c r="Q7" s="14">
        <f t="shared" si="2"/>
        <v>103.41333333333336</v>
      </c>
      <c r="R7" s="21">
        <f t="shared" si="2"/>
        <v>38.780000000000015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27.46916666666667</v>
      </c>
      <c r="P8" s="16">
        <f t="shared" si="1"/>
        <v>11.310833333333335</v>
      </c>
      <c r="Q8" s="14">
        <f t="shared" si="2"/>
        <v>109.87666666666668</v>
      </c>
      <c r="R8" s="21">
        <f t="shared" si="2"/>
        <v>45.243333333333339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29.085000000000004</v>
      </c>
      <c r="P9" s="16">
        <f t="shared" si="1"/>
        <v>12.926666666666669</v>
      </c>
      <c r="Q9" s="14">
        <f t="shared" si="2"/>
        <v>116.34000000000002</v>
      </c>
      <c r="R9" s="21">
        <f t="shared" si="2"/>
        <v>51.706666666666678</v>
      </c>
    </row>
    <row r="10" spans="1:19" ht="21.75" thickBot="1" x14ac:dyDescent="0.3">
      <c r="K10" s="2">
        <f>K2+K4+K6+K8</f>
        <v>64.63333333333334</v>
      </c>
      <c r="N10" s="16">
        <v>90</v>
      </c>
      <c r="O10" s="14">
        <f t="shared" si="0"/>
        <v>30.700833333333335</v>
      </c>
      <c r="P10" s="16">
        <f t="shared" si="1"/>
        <v>14.5425</v>
      </c>
      <c r="Q10" s="14">
        <f t="shared" si="2"/>
        <v>122.80333333333334</v>
      </c>
      <c r="R10" s="21">
        <f t="shared" si="2"/>
        <v>58.17</v>
      </c>
    </row>
    <row r="11" spans="1:19" ht="21.75" thickTop="1" x14ac:dyDescent="0.25">
      <c r="N11" s="16">
        <v>100</v>
      </c>
      <c r="O11" s="14">
        <f t="shared" si="0"/>
        <v>32.31666666666667</v>
      </c>
      <c r="P11" s="16">
        <f t="shared" si="1"/>
        <v>16.158333333333335</v>
      </c>
      <c r="Q11" s="14">
        <f t="shared" si="2"/>
        <v>129.26666666666668</v>
      </c>
      <c r="R11" s="21">
        <f t="shared" si="2"/>
        <v>64.63333333333334</v>
      </c>
    </row>
    <row r="12" spans="1:19" ht="21" x14ac:dyDescent="0.25">
      <c r="N12" s="16">
        <v>110</v>
      </c>
      <c r="O12" s="14">
        <f t="shared" si="0"/>
        <v>33.932500000000005</v>
      </c>
      <c r="P12" s="16">
        <f t="shared" si="1"/>
        <v>17.77416666666667</v>
      </c>
      <c r="Q12" s="14">
        <f t="shared" si="2"/>
        <v>135.73000000000002</v>
      </c>
      <c r="R12" s="21">
        <f t="shared" si="2"/>
        <v>71.096666666666678</v>
      </c>
    </row>
    <row r="13" spans="1:19" ht="21" x14ac:dyDescent="0.25">
      <c r="N13" s="16">
        <v>120</v>
      </c>
      <c r="O13" s="14">
        <f t="shared" si="0"/>
        <v>35.548333333333339</v>
      </c>
      <c r="P13" s="16">
        <f t="shared" si="1"/>
        <v>19.390000000000004</v>
      </c>
      <c r="Q13" s="14">
        <f t="shared" si="2"/>
        <v>142.19333333333336</v>
      </c>
      <c r="R13" s="21">
        <f t="shared" si="2"/>
        <v>77.560000000000016</v>
      </c>
    </row>
    <row r="14" spans="1:19" ht="21" x14ac:dyDescent="0.25">
      <c r="N14" s="16">
        <v>130</v>
      </c>
      <c r="O14" s="14">
        <f t="shared" si="0"/>
        <v>37.164166666666667</v>
      </c>
      <c r="P14" s="16">
        <f t="shared" si="1"/>
        <v>21.005833333333332</v>
      </c>
      <c r="Q14" s="14">
        <f t="shared" si="2"/>
        <v>148.65666666666667</v>
      </c>
      <c r="R14" s="21">
        <f t="shared" si="2"/>
        <v>84.023333333333326</v>
      </c>
    </row>
    <row r="15" spans="1:19" ht="21" x14ac:dyDescent="0.25">
      <c r="N15" s="16">
        <v>140</v>
      </c>
      <c r="O15" s="14">
        <f t="shared" si="0"/>
        <v>38.78</v>
      </c>
      <c r="P15" s="16">
        <f t="shared" si="1"/>
        <v>22.621666666666666</v>
      </c>
      <c r="Q15" s="14">
        <f t="shared" si="2"/>
        <v>155.12</v>
      </c>
      <c r="R15" s="21">
        <f t="shared" si="2"/>
        <v>90.486666666666665</v>
      </c>
    </row>
    <row r="16" spans="1:19" ht="21" x14ac:dyDescent="0.25">
      <c r="N16" s="16">
        <v>150</v>
      </c>
      <c r="O16" s="14">
        <f t="shared" si="0"/>
        <v>40.395833333333336</v>
      </c>
      <c r="P16" s="16">
        <f t="shared" si="1"/>
        <v>24.237500000000001</v>
      </c>
      <c r="Q16" s="14">
        <f t="shared" si="2"/>
        <v>161.58333333333334</v>
      </c>
      <c r="R16" s="21">
        <f t="shared" si="2"/>
        <v>96.95</v>
      </c>
    </row>
    <row r="17" spans="14:18" ht="21" x14ac:dyDescent="0.25">
      <c r="N17" s="16">
        <v>200</v>
      </c>
      <c r="O17" s="14">
        <f t="shared" si="0"/>
        <v>48.475000000000009</v>
      </c>
      <c r="P17" s="16">
        <f t="shared" si="1"/>
        <v>32.316666666666677</v>
      </c>
      <c r="Q17" s="14">
        <f t="shared" si="2"/>
        <v>193.90000000000003</v>
      </c>
      <c r="R17" s="21">
        <f t="shared" si="2"/>
        <v>129.26666666666671</v>
      </c>
    </row>
    <row r="18" spans="14:18" x14ac:dyDescent="0.25">
      <c r="R18" s="21"/>
    </row>
  </sheetData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68</v>
      </c>
      <c r="B1" s="15" t="s">
        <v>69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25</v>
      </c>
      <c r="I2" s="6">
        <v>1.5</v>
      </c>
      <c r="J2" s="5">
        <f>H2*I2</f>
        <v>37.5</v>
      </c>
      <c r="K2" s="2">
        <f>F2+J2</f>
        <v>70.833333333333343</v>
      </c>
      <c r="L2" s="4">
        <f>K10/G2</f>
        <v>25.811111111111114</v>
      </c>
      <c r="N2" s="16">
        <v>10</v>
      </c>
      <c r="O2" s="14">
        <f>($L$2)*((N2+100)/100)</f>
        <v>28.392222222222227</v>
      </c>
      <c r="P2" s="16">
        <f>O2-$L$2</f>
        <v>2.5811111111111131</v>
      </c>
      <c r="Q2" s="14">
        <f>O2*$G$2</f>
        <v>85.176666666666677</v>
      </c>
      <c r="R2" s="21">
        <f>P2*$G$2</f>
        <v>7.7433333333333394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30.973333333333336</v>
      </c>
      <c r="P3" s="16">
        <f t="shared" ref="P3:P17" si="1">O3-$L$2</f>
        <v>5.1622222222222227</v>
      </c>
      <c r="Q3" s="14">
        <f t="shared" ref="Q3:R17" si="2">O3*$G$2</f>
        <v>92.920000000000016</v>
      </c>
      <c r="R3" s="21">
        <f t="shared" si="2"/>
        <v>15.486666666666668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33.554444444444449</v>
      </c>
      <c r="P4" s="16">
        <f t="shared" si="1"/>
        <v>7.7433333333333358</v>
      </c>
      <c r="Q4" s="14">
        <f t="shared" si="2"/>
        <v>100.66333333333336</v>
      </c>
      <c r="R4" s="21">
        <f t="shared" si="2"/>
        <v>23.230000000000008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36.135555555555555</v>
      </c>
      <c r="P5" s="16">
        <f t="shared" si="1"/>
        <v>10.324444444444442</v>
      </c>
      <c r="Q5" s="14">
        <f t="shared" si="2"/>
        <v>108.40666666666667</v>
      </c>
      <c r="R5" s="21">
        <f t="shared" si="2"/>
        <v>30.973333333333326</v>
      </c>
    </row>
    <row r="6" spans="1:19" ht="21.75" thickBot="1" x14ac:dyDescent="0.3">
      <c r="D6" s="8">
        <v>100</v>
      </c>
      <c r="K6" s="20">
        <v>5</v>
      </c>
      <c r="N6" s="16">
        <v>50</v>
      </c>
      <c r="O6" s="14">
        <f t="shared" si="0"/>
        <v>38.716666666666669</v>
      </c>
      <c r="P6" s="16">
        <f t="shared" si="1"/>
        <v>12.905555555555555</v>
      </c>
      <c r="Q6" s="14">
        <f t="shared" si="2"/>
        <v>116.15</v>
      </c>
      <c r="R6" s="21">
        <f t="shared" si="2"/>
        <v>38.716666666666669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41.297777777777782</v>
      </c>
      <c r="P7" s="16">
        <f t="shared" si="1"/>
        <v>15.486666666666668</v>
      </c>
      <c r="Q7" s="14">
        <f t="shared" si="2"/>
        <v>123.89333333333335</v>
      </c>
      <c r="R7" s="21">
        <f t="shared" si="2"/>
        <v>46.460000000000008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43.878888888888895</v>
      </c>
      <c r="P8" s="16">
        <f t="shared" si="1"/>
        <v>18.067777777777781</v>
      </c>
      <c r="Q8" s="14">
        <f t="shared" si="2"/>
        <v>131.63666666666668</v>
      </c>
      <c r="R8" s="21">
        <f t="shared" si="2"/>
        <v>54.203333333333347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46.460000000000008</v>
      </c>
      <c r="P9" s="16">
        <f t="shared" si="1"/>
        <v>20.648888888888894</v>
      </c>
      <c r="Q9" s="14">
        <f t="shared" si="2"/>
        <v>139.38000000000002</v>
      </c>
      <c r="R9" s="21">
        <f t="shared" si="2"/>
        <v>61.946666666666687</v>
      </c>
    </row>
    <row r="10" spans="1:19" ht="21.75" thickBot="1" x14ac:dyDescent="0.3">
      <c r="K10" s="2">
        <f>K2+K4+K6+K8</f>
        <v>77.433333333333337</v>
      </c>
      <c r="N10" s="16">
        <v>90</v>
      </c>
      <c r="O10" s="14">
        <f t="shared" si="0"/>
        <v>49.041111111111114</v>
      </c>
      <c r="P10" s="16">
        <f t="shared" si="1"/>
        <v>23.23</v>
      </c>
      <c r="Q10" s="14">
        <f t="shared" si="2"/>
        <v>147.12333333333333</v>
      </c>
      <c r="R10" s="21">
        <f t="shared" si="2"/>
        <v>69.69</v>
      </c>
    </row>
    <row r="11" spans="1:19" ht="21.75" thickTop="1" x14ac:dyDescent="0.25">
      <c r="N11" s="16">
        <v>100</v>
      </c>
      <c r="O11" s="14">
        <f t="shared" si="0"/>
        <v>51.622222222222227</v>
      </c>
      <c r="P11" s="16">
        <f t="shared" si="1"/>
        <v>25.811111111111114</v>
      </c>
      <c r="Q11" s="14">
        <f t="shared" si="2"/>
        <v>154.86666666666667</v>
      </c>
      <c r="R11" s="21">
        <f t="shared" si="2"/>
        <v>77.433333333333337</v>
      </c>
    </row>
    <row r="12" spans="1:19" ht="21" x14ac:dyDescent="0.25">
      <c r="N12" s="16">
        <v>110</v>
      </c>
      <c r="O12" s="14">
        <f t="shared" si="0"/>
        <v>54.20333333333334</v>
      </c>
      <c r="P12" s="16">
        <f t="shared" si="1"/>
        <v>28.392222222222227</v>
      </c>
      <c r="Q12" s="14">
        <f t="shared" si="2"/>
        <v>162.61000000000001</v>
      </c>
      <c r="R12" s="21">
        <f t="shared" si="2"/>
        <v>85.176666666666677</v>
      </c>
    </row>
    <row r="13" spans="1:19" ht="21" x14ac:dyDescent="0.25">
      <c r="N13" s="16">
        <v>120</v>
      </c>
      <c r="O13" s="14">
        <f t="shared" si="0"/>
        <v>56.784444444444453</v>
      </c>
      <c r="P13" s="16">
        <f t="shared" si="1"/>
        <v>30.97333333333334</v>
      </c>
      <c r="Q13" s="14">
        <f t="shared" si="2"/>
        <v>170.35333333333335</v>
      </c>
      <c r="R13" s="21">
        <f t="shared" si="2"/>
        <v>92.920000000000016</v>
      </c>
    </row>
    <row r="14" spans="1:19" ht="21" x14ac:dyDescent="0.25">
      <c r="N14" s="16">
        <v>130</v>
      </c>
      <c r="O14" s="14">
        <f t="shared" si="0"/>
        <v>59.365555555555559</v>
      </c>
      <c r="P14" s="16">
        <f t="shared" si="1"/>
        <v>33.554444444444442</v>
      </c>
      <c r="Q14" s="14">
        <f t="shared" si="2"/>
        <v>178.09666666666669</v>
      </c>
      <c r="R14" s="21">
        <f t="shared" si="2"/>
        <v>100.66333333333333</v>
      </c>
    </row>
    <row r="15" spans="1:19" ht="21" x14ac:dyDescent="0.25">
      <c r="N15" s="16">
        <v>140</v>
      </c>
      <c r="O15" s="14">
        <f t="shared" si="0"/>
        <v>61.946666666666673</v>
      </c>
      <c r="P15" s="16">
        <f t="shared" si="1"/>
        <v>36.135555555555555</v>
      </c>
      <c r="Q15" s="14">
        <f t="shared" si="2"/>
        <v>185.84000000000003</v>
      </c>
      <c r="R15" s="21">
        <f t="shared" si="2"/>
        <v>108.40666666666667</v>
      </c>
    </row>
    <row r="16" spans="1:19" ht="21" x14ac:dyDescent="0.25">
      <c r="N16" s="16">
        <v>150</v>
      </c>
      <c r="O16" s="14">
        <f t="shared" si="0"/>
        <v>64.527777777777786</v>
      </c>
      <c r="P16" s="16">
        <f t="shared" si="1"/>
        <v>38.716666666666669</v>
      </c>
      <c r="Q16" s="14">
        <f t="shared" si="2"/>
        <v>193.58333333333337</v>
      </c>
      <c r="R16" s="21">
        <f t="shared" si="2"/>
        <v>116.15</v>
      </c>
    </row>
    <row r="17" spans="1:18" ht="21" x14ac:dyDescent="0.25">
      <c r="N17" s="16">
        <v>200</v>
      </c>
      <c r="O17" s="14">
        <f t="shared" si="0"/>
        <v>77.433333333333337</v>
      </c>
      <c r="P17" s="16">
        <f t="shared" si="1"/>
        <v>51.62222222222222</v>
      </c>
      <c r="Q17" s="14">
        <f t="shared" si="2"/>
        <v>232.3</v>
      </c>
      <c r="R17" s="21">
        <f t="shared" si="2"/>
        <v>154.86666666666667</v>
      </c>
    </row>
    <row r="18" spans="1:18" ht="16.5" thickBot="1" x14ac:dyDescent="0.3">
      <c r="R18" s="21"/>
    </row>
    <row r="19" spans="1:18" ht="51.75" thickTop="1" x14ac:dyDescent="0.25">
      <c r="A19" s="15" t="s">
        <v>68</v>
      </c>
      <c r="B19" s="15" t="s">
        <v>70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68</v>
      </c>
      <c r="B1" s="15" t="s">
        <v>71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3</v>
      </c>
      <c r="H2" s="7">
        <v>15</v>
      </c>
      <c r="I2" s="6">
        <v>1.5</v>
      </c>
      <c r="J2" s="5">
        <f>H2*I2</f>
        <v>22.5</v>
      </c>
      <c r="K2" s="2">
        <f>F2+J2</f>
        <v>55.833333333333336</v>
      </c>
      <c r="L2" s="4">
        <f>K10/G2</f>
        <v>20.811111111111114</v>
      </c>
      <c r="N2" s="16">
        <v>10</v>
      </c>
      <c r="O2" s="14">
        <f>($L$2)*((N2+100)/100)</f>
        <v>22.892222222222227</v>
      </c>
      <c r="P2" s="16">
        <f>O2-$L$2</f>
        <v>2.0811111111111131</v>
      </c>
      <c r="Q2" s="14">
        <f>O2*$G$2</f>
        <v>68.676666666666677</v>
      </c>
      <c r="R2" s="21">
        <f>P2*$G$2</f>
        <v>6.2433333333333394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24.973333333333336</v>
      </c>
      <c r="P3" s="16">
        <f t="shared" ref="P3:P17" si="1">O3-$L$2</f>
        <v>4.1622222222222227</v>
      </c>
      <c r="Q3" s="14">
        <f t="shared" ref="Q3:R17" si="2">O3*$G$2</f>
        <v>74.920000000000016</v>
      </c>
      <c r="R3" s="21">
        <f t="shared" si="2"/>
        <v>12.486666666666668</v>
      </c>
    </row>
    <row r="4" spans="1:19" ht="21.75" thickBot="1" x14ac:dyDescent="0.3">
      <c r="D4" s="12">
        <v>1</v>
      </c>
      <c r="K4" s="20">
        <v>1.6</v>
      </c>
      <c r="N4" s="16">
        <v>30</v>
      </c>
      <c r="O4" s="14">
        <f t="shared" si="0"/>
        <v>27.054444444444449</v>
      </c>
      <c r="P4" s="16">
        <f t="shared" si="1"/>
        <v>6.2433333333333358</v>
      </c>
      <c r="Q4" s="14">
        <f t="shared" si="2"/>
        <v>81.163333333333355</v>
      </c>
      <c r="R4" s="21">
        <f t="shared" si="2"/>
        <v>18.730000000000008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29.135555555555555</v>
      </c>
      <c r="P5" s="16">
        <f t="shared" si="1"/>
        <v>8.3244444444444419</v>
      </c>
      <c r="Q5" s="14">
        <f t="shared" si="2"/>
        <v>87.406666666666666</v>
      </c>
      <c r="R5" s="21">
        <f t="shared" si="2"/>
        <v>24.973333333333326</v>
      </c>
    </row>
    <row r="6" spans="1:19" ht="21.75" thickBot="1" x14ac:dyDescent="0.3">
      <c r="D6" s="8">
        <v>100</v>
      </c>
      <c r="K6" s="20">
        <v>5</v>
      </c>
      <c r="N6" s="16">
        <v>50</v>
      </c>
      <c r="O6" s="14">
        <f t="shared" si="0"/>
        <v>31.216666666666669</v>
      </c>
      <c r="P6" s="16">
        <f t="shared" si="1"/>
        <v>10.405555555555555</v>
      </c>
      <c r="Q6" s="14">
        <f t="shared" si="2"/>
        <v>93.65</v>
      </c>
      <c r="R6" s="21">
        <f t="shared" si="2"/>
        <v>31.216666666666665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33.297777777777782</v>
      </c>
      <c r="P7" s="16">
        <f t="shared" si="1"/>
        <v>12.486666666666668</v>
      </c>
      <c r="Q7" s="14">
        <f t="shared" si="2"/>
        <v>99.893333333333345</v>
      </c>
      <c r="R7" s="21">
        <f t="shared" si="2"/>
        <v>37.460000000000008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35.378888888888895</v>
      </c>
      <c r="P8" s="16">
        <f t="shared" si="1"/>
        <v>14.567777777777781</v>
      </c>
      <c r="Q8" s="14">
        <f t="shared" si="2"/>
        <v>106.13666666666668</v>
      </c>
      <c r="R8" s="21">
        <f t="shared" si="2"/>
        <v>43.703333333333347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37.460000000000008</v>
      </c>
      <c r="P9" s="16">
        <f t="shared" si="1"/>
        <v>16.648888888888894</v>
      </c>
      <c r="Q9" s="14">
        <f t="shared" si="2"/>
        <v>112.38000000000002</v>
      </c>
      <c r="R9" s="21">
        <f t="shared" si="2"/>
        <v>49.946666666666687</v>
      </c>
    </row>
    <row r="10" spans="1:19" ht="21.75" thickBot="1" x14ac:dyDescent="0.3">
      <c r="K10" s="2">
        <f>K2+K4+K6+K8</f>
        <v>62.433333333333337</v>
      </c>
      <c r="N10" s="16">
        <v>90</v>
      </c>
      <c r="O10" s="14">
        <f t="shared" si="0"/>
        <v>39.541111111111114</v>
      </c>
      <c r="P10" s="16">
        <f t="shared" si="1"/>
        <v>18.73</v>
      </c>
      <c r="Q10" s="14">
        <f t="shared" si="2"/>
        <v>118.62333333333333</v>
      </c>
      <c r="R10" s="21">
        <f t="shared" si="2"/>
        <v>56.19</v>
      </c>
    </row>
    <row r="11" spans="1:19" ht="21.75" thickTop="1" x14ac:dyDescent="0.25">
      <c r="N11" s="16">
        <v>100</v>
      </c>
      <c r="O11" s="14">
        <f t="shared" si="0"/>
        <v>41.622222222222227</v>
      </c>
      <c r="P11" s="16">
        <f t="shared" si="1"/>
        <v>20.811111111111114</v>
      </c>
      <c r="Q11" s="14">
        <f t="shared" si="2"/>
        <v>124.86666666666667</v>
      </c>
      <c r="R11" s="21">
        <f t="shared" si="2"/>
        <v>62.433333333333337</v>
      </c>
    </row>
    <row r="12" spans="1:19" ht="21" x14ac:dyDescent="0.25">
      <c r="N12" s="16">
        <v>110</v>
      </c>
      <c r="O12" s="14">
        <f t="shared" si="0"/>
        <v>43.70333333333334</v>
      </c>
      <c r="P12" s="16">
        <f t="shared" si="1"/>
        <v>22.892222222222227</v>
      </c>
      <c r="Q12" s="14">
        <f t="shared" si="2"/>
        <v>131.11000000000001</v>
      </c>
      <c r="R12" s="21">
        <f t="shared" si="2"/>
        <v>68.676666666666677</v>
      </c>
    </row>
    <row r="13" spans="1:19" ht="21" x14ac:dyDescent="0.25">
      <c r="N13" s="16">
        <v>120</v>
      </c>
      <c r="O13" s="14">
        <f t="shared" si="0"/>
        <v>45.784444444444453</v>
      </c>
      <c r="P13" s="16">
        <f t="shared" si="1"/>
        <v>24.97333333333334</v>
      </c>
      <c r="Q13" s="14">
        <f t="shared" si="2"/>
        <v>137.35333333333335</v>
      </c>
      <c r="R13" s="21">
        <f t="shared" si="2"/>
        <v>74.920000000000016</v>
      </c>
    </row>
    <row r="14" spans="1:19" ht="21" x14ac:dyDescent="0.25">
      <c r="N14" s="16">
        <v>130</v>
      </c>
      <c r="O14" s="14">
        <f t="shared" si="0"/>
        <v>47.865555555555559</v>
      </c>
      <c r="P14" s="16">
        <f t="shared" si="1"/>
        <v>27.054444444444446</v>
      </c>
      <c r="Q14" s="14">
        <f t="shared" si="2"/>
        <v>143.59666666666669</v>
      </c>
      <c r="R14" s="21">
        <f t="shared" si="2"/>
        <v>81.163333333333341</v>
      </c>
    </row>
    <row r="15" spans="1:19" ht="21" x14ac:dyDescent="0.25">
      <c r="N15" s="16">
        <v>140</v>
      </c>
      <c r="O15" s="14">
        <f t="shared" si="0"/>
        <v>49.946666666666673</v>
      </c>
      <c r="P15" s="16">
        <f t="shared" si="1"/>
        <v>29.135555555555559</v>
      </c>
      <c r="Q15" s="14">
        <f t="shared" si="2"/>
        <v>149.84000000000003</v>
      </c>
      <c r="R15" s="21">
        <f t="shared" si="2"/>
        <v>87.40666666666668</v>
      </c>
    </row>
    <row r="16" spans="1:19" ht="21" x14ac:dyDescent="0.25">
      <c r="N16" s="16">
        <v>150</v>
      </c>
      <c r="O16" s="14">
        <f t="shared" si="0"/>
        <v>52.027777777777786</v>
      </c>
      <c r="P16" s="16">
        <f t="shared" si="1"/>
        <v>31.216666666666672</v>
      </c>
      <c r="Q16" s="14">
        <f t="shared" si="2"/>
        <v>156.08333333333337</v>
      </c>
      <c r="R16" s="21">
        <f t="shared" si="2"/>
        <v>93.65000000000002</v>
      </c>
    </row>
    <row r="17" spans="1:18" ht="21" x14ac:dyDescent="0.25">
      <c r="N17" s="16">
        <v>200</v>
      </c>
      <c r="O17" s="14">
        <f t="shared" si="0"/>
        <v>62.433333333333337</v>
      </c>
      <c r="P17" s="16">
        <f t="shared" si="1"/>
        <v>41.62222222222222</v>
      </c>
      <c r="Q17" s="14">
        <f t="shared" si="2"/>
        <v>187.3</v>
      </c>
      <c r="R17" s="21">
        <f t="shared" si="2"/>
        <v>124.86666666666666</v>
      </c>
    </row>
    <row r="18" spans="1:18" ht="16.5" thickBot="1" x14ac:dyDescent="0.3">
      <c r="R18" s="21"/>
    </row>
    <row r="19" spans="1:18" ht="51.75" thickTop="1" x14ac:dyDescent="0.25">
      <c r="A19" s="15" t="s">
        <v>68</v>
      </c>
      <c r="B19" s="15" t="s">
        <v>70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33.333333333333336</v>
      </c>
      <c r="F20" s="9">
        <f>E20*D22</f>
        <v>33.333333333333336</v>
      </c>
      <c r="G20" s="8">
        <v>8</v>
      </c>
      <c r="H20" s="7">
        <v>30</v>
      </c>
      <c r="I20" s="6">
        <v>1.5</v>
      </c>
      <c r="J20" s="5">
        <f>H20*I20</f>
        <v>45</v>
      </c>
      <c r="K20" s="2">
        <f>F20+J20</f>
        <v>78.333333333333343</v>
      </c>
      <c r="L20" s="4">
        <f>K28/G20</f>
        <v>10.516666666666667</v>
      </c>
      <c r="N20" s="16">
        <v>10</v>
      </c>
      <c r="O20" s="14">
        <f>($L$20)*((N20+100)/100)</f>
        <v>11.568333333333335</v>
      </c>
      <c r="P20" s="16">
        <f>O20-$L$20</f>
        <v>1.0516666666666676</v>
      </c>
      <c r="Q20" s="14">
        <f>O20*$G$20</f>
        <v>92.546666666666681</v>
      </c>
      <c r="R20" s="21">
        <f>P20*$G$20</f>
        <v>8.4133333333333411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12.620000000000001</v>
      </c>
      <c r="P21" s="16">
        <f t="shared" ref="P21:P35" si="4">O21-$L$20</f>
        <v>2.1033333333333335</v>
      </c>
      <c r="Q21" s="14">
        <f t="shared" ref="Q21:R35" si="5">O21*$G$20</f>
        <v>100.96000000000001</v>
      </c>
      <c r="R21" s="21">
        <f t="shared" si="5"/>
        <v>16.826666666666668</v>
      </c>
    </row>
    <row r="22" spans="1:18" ht="21.75" thickBot="1" x14ac:dyDescent="0.3">
      <c r="D22" s="12">
        <v>1</v>
      </c>
      <c r="K22" s="20">
        <f>0.8*6</f>
        <v>4.8000000000000007</v>
      </c>
      <c r="N22" s="16">
        <v>30</v>
      </c>
      <c r="O22" s="14">
        <f t="shared" si="3"/>
        <v>13.671666666666669</v>
      </c>
      <c r="P22" s="16">
        <f t="shared" si="4"/>
        <v>3.1550000000000011</v>
      </c>
      <c r="Q22" s="14">
        <f t="shared" si="5"/>
        <v>109.37333333333335</v>
      </c>
      <c r="R22" s="21">
        <f t="shared" si="5"/>
        <v>25.240000000000009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14.723333333333333</v>
      </c>
      <c r="P23" s="16">
        <f t="shared" si="4"/>
        <v>4.2066666666666652</v>
      </c>
      <c r="Q23" s="14">
        <f t="shared" si="5"/>
        <v>117.78666666666666</v>
      </c>
      <c r="R23" s="21">
        <f t="shared" si="5"/>
        <v>33.653333333333322</v>
      </c>
    </row>
    <row r="24" spans="1:18" ht="21.75" thickBot="1" x14ac:dyDescent="0.3">
      <c r="D24" s="8">
        <v>100</v>
      </c>
      <c r="K24" s="20">
        <v>1</v>
      </c>
      <c r="N24" s="16">
        <v>50</v>
      </c>
      <c r="O24" s="14">
        <f t="shared" si="3"/>
        <v>15.775000000000002</v>
      </c>
      <c r="P24" s="16">
        <f t="shared" si="4"/>
        <v>5.2583333333333346</v>
      </c>
      <c r="Q24" s="14">
        <f t="shared" si="5"/>
        <v>126.20000000000002</v>
      </c>
      <c r="R24" s="21">
        <f t="shared" si="5"/>
        <v>42.066666666666677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16.826666666666668</v>
      </c>
      <c r="P25" s="16">
        <f t="shared" si="4"/>
        <v>6.3100000000000005</v>
      </c>
      <c r="Q25" s="14">
        <f t="shared" si="5"/>
        <v>134.61333333333334</v>
      </c>
      <c r="R25" s="21">
        <f t="shared" si="5"/>
        <v>50.480000000000004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17.878333333333334</v>
      </c>
      <c r="P26" s="16">
        <f t="shared" si="4"/>
        <v>7.3616666666666664</v>
      </c>
      <c r="Q26" s="14">
        <f t="shared" si="5"/>
        <v>143.02666666666667</v>
      </c>
      <c r="R26" s="21">
        <f t="shared" si="5"/>
        <v>58.893333333333331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18.930000000000003</v>
      </c>
      <c r="P27" s="16">
        <f t="shared" si="4"/>
        <v>8.4133333333333358</v>
      </c>
      <c r="Q27" s="14">
        <f t="shared" si="5"/>
        <v>151.44000000000003</v>
      </c>
      <c r="R27" s="21">
        <f t="shared" si="5"/>
        <v>67.306666666666686</v>
      </c>
    </row>
    <row r="28" spans="1:18" ht="21.75" thickBot="1" x14ac:dyDescent="0.3">
      <c r="K28" s="2">
        <f>K20+K22+K24+K26</f>
        <v>84.13333333333334</v>
      </c>
      <c r="N28" s="16">
        <v>90</v>
      </c>
      <c r="O28" s="14">
        <f t="shared" si="3"/>
        <v>19.981666666666666</v>
      </c>
      <c r="P28" s="16">
        <f t="shared" si="4"/>
        <v>9.4649999999999981</v>
      </c>
      <c r="Q28" s="14">
        <f t="shared" si="5"/>
        <v>159.85333333333332</v>
      </c>
      <c r="R28" s="21">
        <f t="shared" si="5"/>
        <v>75.719999999999985</v>
      </c>
    </row>
    <row r="29" spans="1:18" ht="21.75" thickTop="1" x14ac:dyDescent="0.25">
      <c r="N29" s="16">
        <v>100</v>
      </c>
      <c r="O29" s="14">
        <f t="shared" si="3"/>
        <v>21.033333333333335</v>
      </c>
      <c r="P29" s="16">
        <f t="shared" si="4"/>
        <v>10.516666666666667</v>
      </c>
      <c r="Q29" s="14">
        <f t="shared" si="5"/>
        <v>168.26666666666668</v>
      </c>
      <c r="R29" s="21">
        <f t="shared" si="5"/>
        <v>84.13333333333334</v>
      </c>
    </row>
    <row r="30" spans="1:18" ht="21" x14ac:dyDescent="0.25">
      <c r="N30" s="16">
        <v>110</v>
      </c>
      <c r="O30" s="14">
        <f t="shared" si="3"/>
        <v>22.085000000000004</v>
      </c>
      <c r="P30" s="16">
        <f t="shared" si="4"/>
        <v>11.568333333333337</v>
      </c>
      <c r="Q30" s="14">
        <f t="shared" si="5"/>
        <v>176.68000000000004</v>
      </c>
      <c r="R30" s="21">
        <f t="shared" si="5"/>
        <v>92.546666666666695</v>
      </c>
    </row>
    <row r="31" spans="1:18" ht="21" x14ac:dyDescent="0.25">
      <c r="N31" s="16">
        <v>120</v>
      </c>
      <c r="O31" s="14">
        <f t="shared" si="3"/>
        <v>23.13666666666667</v>
      </c>
      <c r="P31" s="16">
        <f t="shared" si="4"/>
        <v>12.620000000000003</v>
      </c>
      <c r="Q31" s="14">
        <f t="shared" si="5"/>
        <v>185.09333333333336</v>
      </c>
      <c r="R31" s="21">
        <f t="shared" si="5"/>
        <v>100.96000000000002</v>
      </c>
    </row>
    <row r="32" spans="1:18" ht="21" x14ac:dyDescent="0.25">
      <c r="N32" s="16">
        <v>130</v>
      </c>
      <c r="O32" s="14">
        <f t="shared" si="3"/>
        <v>24.188333333333333</v>
      </c>
      <c r="P32" s="16">
        <f t="shared" si="4"/>
        <v>13.671666666666665</v>
      </c>
      <c r="Q32" s="14">
        <f t="shared" si="5"/>
        <v>193.50666666666666</v>
      </c>
      <c r="R32" s="21">
        <f t="shared" si="5"/>
        <v>109.37333333333332</v>
      </c>
    </row>
    <row r="33" spans="14:18" ht="21" x14ac:dyDescent="0.25">
      <c r="N33" s="16">
        <v>140</v>
      </c>
      <c r="O33" s="14">
        <f t="shared" si="3"/>
        <v>25.240000000000002</v>
      </c>
      <c r="P33" s="16">
        <f t="shared" si="4"/>
        <v>14.723333333333334</v>
      </c>
      <c r="Q33" s="14">
        <f t="shared" si="5"/>
        <v>201.92000000000002</v>
      </c>
      <c r="R33" s="21">
        <f t="shared" si="5"/>
        <v>117.78666666666668</v>
      </c>
    </row>
    <row r="34" spans="14:18" ht="21" x14ac:dyDescent="0.25">
      <c r="N34" s="16">
        <v>150</v>
      </c>
      <c r="O34" s="14">
        <f t="shared" si="3"/>
        <v>26.291666666666668</v>
      </c>
      <c r="P34" s="16">
        <f t="shared" si="4"/>
        <v>15.775</v>
      </c>
      <c r="Q34" s="14">
        <f t="shared" si="5"/>
        <v>210.33333333333334</v>
      </c>
      <c r="R34" s="21">
        <f t="shared" si="5"/>
        <v>126.2</v>
      </c>
    </row>
    <row r="35" spans="14:18" ht="21" x14ac:dyDescent="0.25">
      <c r="N35" s="16">
        <v>200</v>
      </c>
      <c r="O35" s="14">
        <f t="shared" si="3"/>
        <v>31.550000000000004</v>
      </c>
      <c r="P35" s="16">
        <f t="shared" si="4"/>
        <v>21.033333333333339</v>
      </c>
      <c r="Q35" s="14">
        <f t="shared" si="5"/>
        <v>252.40000000000003</v>
      </c>
      <c r="R35" s="21">
        <f t="shared" si="5"/>
        <v>168.26666666666671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rightToLeft="1" workbookViewId="0">
      <selection activeCell="C21" sqref="C21"/>
    </sheetView>
  </sheetViews>
  <sheetFormatPr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8"/>
  <sheetViews>
    <sheetView rightToLeft="1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9.140625" style="19"/>
    <col min="9" max="9" width="6.85546875" style="15" customWidth="1"/>
    <col min="10" max="10" width="9.140625" style="15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90</v>
      </c>
      <c r="B1" s="15" t="s">
        <v>80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33.333333333333336</v>
      </c>
      <c r="F2" s="9">
        <f>E2*D4</f>
        <v>33.333333333333336</v>
      </c>
      <c r="G2" s="8">
        <v>19</v>
      </c>
      <c r="H2" s="7">
        <v>34</v>
      </c>
      <c r="I2" s="6">
        <v>1.25</v>
      </c>
      <c r="J2" s="5">
        <f>H2*I2</f>
        <v>42.5</v>
      </c>
      <c r="K2" s="2">
        <f>F2+J2</f>
        <v>75.833333333333343</v>
      </c>
      <c r="L2" s="4">
        <f>K10/G2</f>
        <v>4.2964912280701757</v>
      </c>
      <c r="N2" s="16">
        <v>10</v>
      </c>
      <c r="O2" s="14">
        <f>($L$2)*((N2+100)/100)</f>
        <v>4.726140350877194</v>
      </c>
      <c r="P2" s="16">
        <f>O2-$L$2</f>
        <v>0.42964912280701828</v>
      </c>
      <c r="Q2" s="14">
        <f>O2*$G$2</f>
        <v>89.796666666666681</v>
      </c>
      <c r="R2" s="21">
        <f>P2*$G$2</f>
        <v>8.1633333333333482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5.1557894736842105</v>
      </c>
      <c r="P3" s="16">
        <f t="shared" ref="P3:P17" si="1">O3-$L$2</f>
        <v>0.85929824561403478</v>
      </c>
      <c r="Q3" s="14">
        <f t="shared" ref="Q3:R17" si="2">O3*$G$2</f>
        <v>97.96</v>
      </c>
      <c r="R3" s="21">
        <f t="shared" si="2"/>
        <v>16.326666666666661</v>
      </c>
    </row>
    <row r="4" spans="1:19" ht="21.75" thickBot="1" x14ac:dyDescent="0.3">
      <c r="D4" s="12">
        <v>1</v>
      </c>
      <c r="K4" s="20">
        <f>0.8*6</f>
        <v>4.8000000000000007</v>
      </c>
      <c r="N4" s="16">
        <v>30</v>
      </c>
      <c r="O4" s="14">
        <f t="shared" si="0"/>
        <v>5.5854385964912288</v>
      </c>
      <c r="P4" s="16">
        <f t="shared" si="1"/>
        <v>1.2889473684210531</v>
      </c>
      <c r="Q4" s="14">
        <f t="shared" si="2"/>
        <v>106.12333333333335</v>
      </c>
      <c r="R4" s="21">
        <f t="shared" si="2"/>
        <v>24.490000000000009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6.0150877192982453</v>
      </c>
      <c r="P5" s="16">
        <f t="shared" si="1"/>
        <v>1.7185964912280696</v>
      </c>
      <c r="Q5" s="14">
        <f t="shared" si="2"/>
        <v>114.28666666666666</v>
      </c>
      <c r="R5" s="21">
        <f t="shared" si="2"/>
        <v>32.653333333333322</v>
      </c>
    </row>
    <row r="6" spans="1:19" ht="21.75" thickBot="1" x14ac:dyDescent="0.3">
      <c r="D6" s="8">
        <v>100</v>
      </c>
      <c r="K6" s="20">
        <v>1</v>
      </c>
      <c r="N6" s="16">
        <v>50</v>
      </c>
      <c r="O6" s="14">
        <f t="shared" si="0"/>
        <v>6.4447368421052635</v>
      </c>
      <c r="P6" s="16">
        <f t="shared" si="1"/>
        <v>2.1482456140350878</v>
      </c>
      <c r="Q6" s="14">
        <f t="shared" si="2"/>
        <v>122.45</v>
      </c>
      <c r="R6" s="21">
        <f t="shared" si="2"/>
        <v>40.81666666666667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6.8743859649122818</v>
      </c>
      <c r="P7" s="16">
        <f t="shared" si="1"/>
        <v>2.5778947368421061</v>
      </c>
      <c r="Q7" s="14">
        <f t="shared" si="2"/>
        <v>130.61333333333334</v>
      </c>
      <c r="R7" s="21">
        <f t="shared" si="2"/>
        <v>48.980000000000018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7.3040350877192983</v>
      </c>
      <c r="P8" s="16">
        <f t="shared" si="1"/>
        <v>3.0075438596491226</v>
      </c>
      <c r="Q8" s="14">
        <f t="shared" si="2"/>
        <v>138.77666666666667</v>
      </c>
      <c r="R8" s="21">
        <f t="shared" si="2"/>
        <v>57.143333333333331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7.7336842105263166</v>
      </c>
      <c r="P9" s="16">
        <f t="shared" si="1"/>
        <v>3.4371929824561409</v>
      </c>
      <c r="Q9" s="14">
        <f t="shared" si="2"/>
        <v>146.94000000000003</v>
      </c>
      <c r="R9" s="21">
        <f t="shared" si="2"/>
        <v>65.306666666666672</v>
      </c>
    </row>
    <row r="10" spans="1:19" ht="21.75" thickBot="1" x14ac:dyDescent="0.3">
      <c r="K10" s="2">
        <f>K2+K4+K6+K8</f>
        <v>81.63333333333334</v>
      </c>
      <c r="N10" s="16">
        <v>90</v>
      </c>
      <c r="O10" s="14">
        <f t="shared" si="0"/>
        <v>8.163333333333334</v>
      </c>
      <c r="P10" s="16">
        <f t="shared" si="1"/>
        <v>3.8668421052631583</v>
      </c>
      <c r="Q10" s="14">
        <f t="shared" si="2"/>
        <v>155.10333333333335</v>
      </c>
      <c r="R10" s="21">
        <f t="shared" si="2"/>
        <v>73.470000000000013</v>
      </c>
    </row>
    <row r="11" spans="1:19" ht="21.75" thickTop="1" x14ac:dyDescent="0.25">
      <c r="N11" s="16">
        <v>100</v>
      </c>
      <c r="O11" s="14">
        <f t="shared" si="0"/>
        <v>8.5929824561403514</v>
      </c>
      <c r="P11" s="16">
        <f t="shared" si="1"/>
        <v>4.2964912280701757</v>
      </c>
      <c r="Q11" s="14">
        <f t="shared" si="2"/>
        <v>163.26666666666668</v>
      </c>
      <c r="R11" s="21">
        <f t="shared" si="2"/>
        <v>81.63333333333334</v>
      </c>
    </row>
    <row r="12" spans="1:19" ht="21" x14ac:dyDescent="0.25">
      <c r="N12" s="16">
        <v>110</v>
      </c>
      <c r="O12" s="14">
        <f t="shared" si="0"/>
        <v>9.0226315789473688</v>
      </c>
      <c r="P12" s="16">
        <f t="shared" si="1"/>
        <v>4.7261403508771931</v>
      </c>
      <c r="Q12" s="14">
        <f t="shared" si="2"/>
        <v>171.43</v>
      </c>
      <c r="R12" s="21">
        <f t="shared" si="2"/>
        <v>89.796666666666667</v>
      </c>
    </row>
    <row r="13" spans="1:19" ht="21" x14ac:dyDescent="0.25">
      <c r="N13" s="16">
        <v>120</v>
      </c>
      <c r="O13" s="14">
        <f t="shared" si="0"/>
        <v>9.4522807017543879</v>
      </c>
      <c r="P13" s="16">
        <f t="shared" si="1"/>
        <v>5.1557894736842123</v>
      </c>
      <c r="Q13" s="14">
        <f t="shared" si="2"/>
        <v>179.59333333333336</v>
      </c>
      <c r="R13" s="21">
        <f t="shared" si="2"/>
        <v>97.960000000000036</v>
      </c>
    </row>
    <row r="14" spans="1:19" ht="21" x14ac:dyDescent="0.25">
      <c r="N14" s="16">
        <v>130</v>
      </c>
      <c r="O14" s="14">
        <f t="shared" si="0"/>
        <v>9.8819298245614036</v>
      </c>
      <c r="P14" s="16">
        <f t="shared" si="1"/>
        <v>5.5854385964912279</v>
      </c>
      <c r="Q14" s="14">
        <f t="shared" si="2"/>
        <v>187.75666666666666</v>
      </c>
      <c r="R14" s="21">
        <f t="shared" si="2"/>
        <v>106.12333333333333</v>
      </c>
    </row>
    <row r="15" spans="1:19" ht="21" x14ac:dyDescent="0.25">
      <c r="N15" s="16">
        <v>140</v>
      </c>
      <c r="O15" s="14">
        <f t="shared" si="0"/>
        <v>10.311578947368421</v>
      </c>
      <c r="P15" s="16">
        <f t="shared" si="1"/>
        <v>6.0150877192982453</v>
      </c>
      <c r="Q15" s="14">
        <f t="shared" si="2"/>
        <v>195.92</v>
      </c>
      <c r="R15" s="21">
        <f t="shared" si="2"/>
        <v>114.28666666666666</v>
      </c>
    </row>
    <row r="16" spans="1:19" ht="21" x14ac:dyDescent="0.25">
      <c r="N16" s="16">
        <v>150</v>
      </c>
      <c r="O16" s="14">
        <f t="shared" si="0"/>
        <v>10.741228070175438</v>
      </c>
      <c r="P16" s="16">
        <f t="shared" si="1"/>
        <v>6.4447368421052627</v>
      </c>
      <c r="Q16" s="14">
        <f t="shared" si="2"/>
        <v>204.08333333333331</v>
      </c>
      <c r="R16" s="21">
        <f t="shared" si="2"/>
        <v>122.44999999999999</v>
      </c>
    </row>
    <row r="17" spans="14:18" ht="21" x14ac:dyDescent="0.25">
      <c r="N17" s="16">
        <v>200</v>
      </c>
      <c r="O17" s="14">
        <f t="shared" si="0"/>
        <v>12.889473684210527</v>
      </c>
      <c r="P17" s="16">
        <f t="shared" si="1"/>
        <v>8.5929824561403514</v>
      </c>
      <c r="Q17" s="14">
        <f t="shared" si="2"/>
        <v>244.9</v>
      </c>
      <c r="R17" s="21">
        <f t="shared" si="2"/>
        <v>163.26666666666668</v>
      </c>
    </row>
    <row r="18" spans="14:18" x14ac:dyDescent="0.25">
      <c r="R18" s="21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35"/>
  <sheetViews>
    <sheetView rightToLeft="1" topLeftCell="A2" workbookViewId="0">
      <selection activeCell="C21" sqref="C21"/>
    </sheetView>
  </sheetViews>
  <sheetFormatPr defaultRowHeight="15.75" x14ac:dyDescent="0.25"/>
  <cols>
    <col min="1" max="1" width="9.140625" style="15"/>
    <col min="2" max="2" width="43.85546875" style="15" bestFit="1" customWidth="1"/>
    <col min="3" max="4" width="9.140625" style="15"/>
    <col min="5" max="5" width="9.140625" style="19"/>
    <col min="6" max="6" width="10" style="19" bestFit="1" customWidth="1"/>
    <col min="7" max="7" width="8.5703125" style="15" customWidth="1"/>
    <col min="8" max="8" width="10" style="19" bestFit="1" customWidth="1"/>
    <col min="9" max="9" width="6.85546875" style="15" customWidth="1"/>
    <col min="10" max="10" width="10" style="15" bestFit="1" customWidth="1"/>
    <col min="11" max="11" width="15.5703125" style="15" customWidth="1"/>
    <col min="12" max="12" width="10" style="15" bestFit="1" customWidth="1"/>
    <col min="13" max="14" width="9.140625" style="15"/>
    <col min="15" max="15" width="10" style="15" bestFit="1" customWidth="1"/>
    <col min="16" max="16" width="9.140625" style="15"/>
    <col min="17" max="17" width="10" style="22" bestFit="1" customWidth="1"/>
    <col min="18" max="18" width="8.7109375" style="22" customWidth="1"/>
    <col min="19" max="16384" width="9.140625" style="15"/>
  </cols>
  <sheetData>
    <row r="1" spans="1:19" ht="57" customHeight="1" thickTop="1" x14ac:dyDescent="0.25">
      <c r="A1" s="15" t="s">
        <v>91</v>
      </c>
      <c r="B1" s="15" t="s">
        <v>139</v>
      </c>
      <c r="D1" s="1" t="s">
        <v>0</v>
      </c>
      <c r="E1" s="1" t="s">
        <v>8</v>
      </c>
      <c r="F1" s="1" t="s">
        <v>2</v>
      </c>
      <c r="G1" s="1" t="s">
        <v>15</v>
      </c>
      <c r="H1" s="1" t="s">
        <v>5</v>
      </c>
      <c r="I1" s="1" t="s">
        <v>6</v>
      </c>
      <c r="J1" s="1" t="s">
        <v>7</v>
      </c>
      <c r="K1" s="1" t="s">
        <v>9</v>
      </c>
      <c r="L1" s="3" t="s">
        <v>14</v>
      </c>
      <c r="N1" s="13" t="s">
        <v>16</v>
      </c>
      <c r="O1" s="13" t="s">
        <v>17</v>
      </c>
      <c r="P1" s="13" t="s">
        <v>18</v>
      </c>
      <c r="Q1" s="13" t="s">
        <v>27</v>
      </c>
      <c r="R1" s="13" t="s">
        <v>26</v>
      </c>
    </row>
    <row r="2" spans="1:19" ht="21.75" thickBot="1" x14ac:dyDescent="0.3">
      <c r="D2" s="8">
        <v>0.3</v>
      </c>
      <c r="E2" s="10">
        <f>D6/D8</f>
        <v>55</v>
      </c>
      <c r="F2" s="9">
        <f>E2*D4</f>
        <v>55</v>
      </c>
      <c r="G2" s="8">
        <v>15</v>
      </c>
      <c r="H2" s="7">
        <v>90</v>
      </c>
      <c r="I2" s="6">
        <v>1.25</v>
      </c>
      <c r="J2" s="5">
        <f>H2*I2</f>
        <v>112.5</v>
      </c>
      <c r="K2" s="2">
        <f>F2+J2</f>
        <v>167.5</v>
      </c>
      <c r="L2" s="4">
        <f>K10/G2</f>
        <v>11.9</v>
      </c>
      <c r="N2" s="16">
        <v>10</v>
      </c>
      <c r="O2" s="14">
        <f>($L$2)*((N2+100)/100)</f>
        <v>13.090000000000002</v>
      </c>
      <c r="P2" s="16">
        <f>O2-$L$2</f>
        <v>1.1900000000000013</v>
      </c>
      <c r="Q2" s="14">
        <f>O2*$G$2</f>
        <v>196.35000000000002</v>
      </c>
      <c r="R2" s="21">
        <f>P2*$G$2</f>
        <v>17.850000000000019</v>
      </c>
      <c r="S2" s="22"/>
    </row>
    <row r="3" spans="1:19" ht="21.75" thickTop="1" x14ac:dyDescent="0.25">
      <c r="D3" s="11" t="s">
        <v>1</v>
      </c>
      <c r="K3" s="1" t="s">
        <v>10</v>
      </c>
      <c r="N3" s="16">
        <v>20</v>
      </c>
      <c r="O3" s="14">
        <f t="shared" ref="O3:O17" si="0">($L$2)*((N3+100)/100)</f>
        <v>14.28</v>
      </c>
      <c r="P3" s="16">
        <f t="shared" ref="P3:P17" si="1">O3-$L$2</f>
        <v>2.379999999999999</v>
      </c>
      <c r="Q3" s="14">
        <f t="shared" ref="Q3:R17" si="2">O3*$G$2</f>
        <v>214.2</v>
      </c>
      <c r="R3" s="21">
        <f t="shared" si="2"/>
        <v>35.699999999999989</v>
      </c>
    </row>
    <row r="4" spans="1:19" ht="21.75" thickBot="1" x14ac:dyDescent="0.3">
      <c r="D4" s="12">
        <v>1</v>
      </c>
      <c r="K4" s="20">
        <v>10</v>
      </c>
      <c r="N4" s="16">
        <v>30</v>
      </c>
      <c r="O4" s="14">
        <f t="shared" si="0"/>
        <v>15.47</v>
      </c>
      <c r="P4" s="16">
        <f t="shared" si="1"/>
        <v>3.5700000000000003</v>
      </c>
      <c r="Q4" s="14">
        <f t="shared" si="2"/>
        <v>232.05</v>
      </c>
      <c r="R4" s="21">
        <f t="shared" si="2"/>
        <v>53.550000000000004</v>
      </c>
    </row>
    <row r="5" spans="1:19" ht="21.75" thickTop="1" x14ac:dyDescent="0.25">
      <c r="D5" s="1" t="s">
        <v>3</v>
      </c>
      <c r="K5" s="1" t="s">
        <v>11</v>
      </c>
      <c r="N5" s="16">
        <v>40</v>
      </c>
      <c r="O5" s="14">
        <f t="shared" si="0"/>
        <v>16.66</v>
      </c>
      <c r="P5" s="16">
        <f t="shared" si="1"/>
        <v>4.76</v>
      </c>
      <c r="Q5" s="14">
        <f t="shared" si="2"/>
        <v>249.9</v>
      </c>
      <c r="R5" s="21">
        <f t="shared" si="2"/>
        <v>71.399999999999991</v>
      </c>
    </row>
    <row r="6" spans="1:19" ht="21.75" thickBot="1" x14ac:dyDescent="0.3">
      <c r="D6" s="8">
        <v>165</v>
      </c>
      <c r="K6" s="20">
        <v>1</v>
      </c>
      <c r="N6" s="16">
        <v>50</v>
      </c>
      <c r="O6" s="14">
        <f t="shared" si="0"/>
        <v>17.850000000000001</v>
      </c>
      <c r="P6" s="16">
        <f t="shared" si="1"/>
        <v>5.9500000000000011</v>
      </c>
      <c r="Q6" s="14">
        <f t="shared" si="2"/>
        <v>267.75</v>
      </c>
      <c r="R6" s="21">
        <f t="shared" si="2"/>
        <v>89.250000000000014</v>
      </c>
    </row>
    <row r="7" spans="1:19" ht="21.75" thickTop="1" x14ac:dyDescent="0.25">
      <c r="D7" s="11" t="s">
        <v>4</v>
      </c>
      <c r="K7" s="1" t="s">
        <v>12</v>
      </c>
      <c r="N7" s="16">
        <v>60</v>
      </c>
      <c r="O7" s="14">
        <f t="shared" si="0"/>
        <v>19.040000000000003</v>
      </c>
      <c r="P7" s="16">
        <f t="shared" si="1"/>
        <v>7.1400000000000023</v>
      </c>
      <c r="Q7" s="14">
        <f t="shared" si="2"/>
        <v>285.60000000000002</v>
      </c>
      <c r="R7" s="21">
        <f t="shared" si="2"/>
        <v>107.10000000000004</v>
      </c>
    </row>
    <row r="8" spans="1:19" ht="21.75" thickBot="1" x14ac:dyDescent="0.3">
      <c r="D8" s="12">
        <v>3</v>
      </c>
      <c r="K8" s="20"/>
      <c r="N8" s="16">
        <v>70</v>
      </c>
      <c r="O8" s="14">
        <f t="shared" si="0"/>
        <v>20.23</v>
      </c>
      <c r="P8" s="16">
        <f t="shared" si="1"/>
        <v>8.33</v>
      </c>
      <c r="Q8" s="14">
        <f t="shared" si="2"/>
        <v>303.45</v>
      </c>
      <c r="R8" s="21">
        <f t="shared" si="2"/>
        <v>124.95</v>
      </c>
    </row>
    <row r="9" spans="1:19" ht="21.75" thickTop="1" x14ac:dyDescent="0.25">
      <c r="K9" s="1" t="s">
        <v>13</v>
      </c>
      <c r="N9" s="16">
        <v>80</v>
      </c>
      <c r="O9" s="14">
        <f t="shared" si="0"/>
        <v>21.42</v>
      </c>
      <c r="P9" s="16">
        <f t="shared" si="1"/>
        <v>9.5200000000000014</v>
      </c>
      <c r="Q9" s="14">
        <f t="shared" si="2"/>
        <v>321.3</v>
      </c>
      <c r="R9" s="21">
        <f t="shared" si="2"/>
        <v>142.80000000000001</v>
      </c>
    </row>
    <row r="10" spans="1:19" ht="21.75" thickBot="1" x14ac:dyDescent="0.3">
      <c r="K10" s="2">
        <f>K2+K4+K6+K8</f>
        <v>178.5</v>
      </c>
      <c r="N10" s="16">
        <v>90</v>
      </c>
      <c r="O10" s="14">
        <f t="shared" si="0"/>
        <v>22.61</v>
      </c>
      <c r="P10" s="16">
        <f t="shared" si="1"/>
        <v>10.709999999999999</v>
      </c>
      <c r="Q10" s="14">
        <f t="shared" si="2"/>
        <v>339.15</v>
      </c>
      <c r="R10" s="21">
        <f t="shared" si="2"/>
        <v>160.64999999999998</v>
      </c>
    </row>
    <row r="11" spans="1:19" ht="21.75" thickTop="1" x14ac:dyDescent="0.25">
      <c r="N11" s="16">
        <v>100</v>
      </c>
      <c r="O11" s="14">
        <f t="shared" si="0"/>
        <v>23.8</v>
      </c>
      <c r="P11" s="16">
        <f t="shared" si="1"/>
        <v>11.9</v>
      </c>
      <c r="Q11" s="14">
        <f t="shared" si="2"/>
        <v>357</v>
      </c>
      <c r="R11" s="21">
        <f t="shared" si="2"/>
        <v>178.5</v>
      </c>
    </row>
    <row r="12" spans="1:19" ht="21" x14ac:dyDescent="0.25">
      <c r="N12" s="16">
        <v>110</v>
      </c>
      <c r="O12" s="14">
        <f t="shared" si="0"/>
        <v>24.990000000000002</v>
      </c>
      <c r="P12" s="16">
        <f t="shared" si="1"/>
        <v>13.090000000000002</v>
      </c>
      <c r="Q12" s="14">
        <f t="shared" si="2"/>
        <v>374.85</v>
      </c>
      <c r="R12" s="21">
        <f t="shared" si="2"/>
        <v>196.35000000000002</v>
      </c>
    </row>
    <row r="13" spans="1:19" ht="21" x14ac:dyDescent="0.25">
      <c r="N13" s="16">
        <v>120</v>
      </c>
      <c r="O13" s="14">
        <f t="shared" si="0"/>
        <v>26.180000000000003</v>
      </c>
      <c r="P13" s="16">
        <f t="shared" si="1"/>
        <v>14.280000000000003</v>
      </c>
      <c r="Q13" s="14">
        <f t="shared" si="2"/>
        <v>392.70000000000005</v>
      </c>
      <c r="R13" s="21">
        <f t="shared" si="2"/>
        <v>214.20000000000005</v>
      </c>
    </row>
    <row r="14" spans="1:19" ht="21" x14ac:dyDescent="0.25">
      <c r="N14" s="16">
        <v>130</v>
      </c>
      <c r="O14" s="14">
        <f t="shared" si="0"/>
        <v>27.369999999999997</v>
      </c>
      <c r="P14" s="16">
        <f t="shared" si="1"/>
        <v>15.469999999999997</v>
      </c>
      <c r="Q14" s="14">
        <f t="shared" si="2"/>
        <v>410.54999999999995</v>
      </c>
      <c r="R14" s="21">
        <f t="shared" si="2"/>
        <v>232.04999999999995</v>
      </c>
    </row>
    <row r="15" spans="1:19" ht="21" x14ac:dyDescent="0.25">
      <c r="N15" s="16">
        <v>140</v>
      </c>
      <c r="O15" s="14">
        <f t="shared" si="0"/>
        <v>28.56</v>
      </c>
      <c r="P15" s="16">
        <f t="shared" si="1"/>
        <v>16.659999999999997</v>
      </c>
      <c r="Q15" s="14">
        <f t="shared" si="2"/>
        <v>428.4</v>
      </c>
      <c r="R15" s="21">
        <f t="shared" si="2"/>
        <v>249.89999999999995</v>
      </c>
    </row>
    <row r="16" spans="1:19" ht="21" x14ac:dyDescent="0.25">
      <c r="N16" s="16">
        <v>150</v>
      </c>
      <c r="O16" s="14">
        <f t="shared" si="0"/>
        <v>29.75</v>
      </c>
      <c r="P16" s="16">
        <f t="shared" si="1"/>
        <v>17.850000000000001</v>
      </c>
      <c r="Q16" s="14">
        <f t="shared" si="2"/>
        <v>446.25</v>
      </c>
      <c r="R16" s="21">
        <f t="shared" si="2"/>
        <v>267.75</v>
      </c>
    </row>
    <row r="17" spans="1:18" ht="21" x14ac:dyDescent="0.25">
      <c r="N17" s="16">
        <v>200</v>
      </c>
      <c r="O17" s="14">
        <f t="shared" si="0"/>
        <v>35.700000000000003</v>
      </c>
      <c r="P17" s="16">
        <f t="shared" si="1"/>
        <v>23.800000000000004</v>
      </c>
      <c r="Q17" s="14">
        <f t="shared" si="2"/>
        <v>535.5</v>
      </c>
      <c r="R17" s="21">
        <f t="shared" si="2"/>
        <v>357.00000000000006</v>
      </c>
    </row>
    <row r="18" spans="1:18" ht="16.5" thickBot="1" x14ac:dyDescent="0.3"/>
    <row r="19" spans="1:18" ht="51.75" thickTop="1" x14ac:dyDescent="0.25">
      <c r="A19" s="15" t="s">
        <v>91</v>
      </c>
      <c r="B19" s="15" t="s">
        <v>140</v>
      </c>
      <c r="D19" s="1" t="s">
        <v>0</v>
      </c>
      <c r="E19" s="1" t="s">
        <v>8</v>
      </c>
      <c r="F19" s="1" t="s">
        <v>2</v>
      </c>
      <c r="G19" s="1" t="s">
        <v>15</v>
      </c>
      <c r="H19" s="1" t="s">
        <v>5</v>
      </c>
      <c r="I19" s="1" t="s">
        <v>6</v>
      </c>
      <c r="J19" s="1" t="s">
        <v>7</v>
      </c>
      <c r="K19" s="1" t="s">
        <v>9</v>
      </c>
      <c r="L19" s="3" t="s">
        <v>14</v>
      </c>
      <c r="N19" s="13" t="s">
        <v>16</v>
      </c>
      <c r="O19" s="13" t="s">
        <v>17</v>
      </c>
      <c r="P19" s="13" t="s">
        <v>18</v>
      </c>
      <c r="Q19" s="13" t="s">
        <v>27</v>
      </c>
      <c r="R19" s="13" t="s">
        <v>26</v>
      </c>
    </row>
    <row r="20" spans="1:18" ht="21.75" thickBot="1" x14ac:dyDescent="0.3">
      <c r="D20" s="8">
        <v>0.3</v>
      </c>
      <c r="E20" s="10">
        <f>D24/D26</f>
        <v>55</v>
      </c>
      <c r="F20" s="9">
        <f>E20*D22</f>
        <v>55</v>
      </c>
      <c r="G20" s="8">
        <v>15</v>
      </c>
      <c r="H20" s="7">
        <f>60+60+40</f>
        <v>160</v>
      </c>
      <c r="I20" s="6">
        <v>1.25</v>
      </c>
      <c r="J20" s="5">
        <f>H20*I20</f>
        <v>200</v>
      </c>
      <c r="K20" s="2">
        <f>F20+J20</f>
        <v>255</v>
      </c>
      <c r="L20" s="4">
        <f>K28/G20</f>
        <v>17.8</v>
      </c>
      <c r="N20" s="16">
        <v>10</v>
      </c>
      <c r="O20" s="14">
        <f>($L$20)*((N20+100)/100)</f>
        <v>19.580000000000002</v>
      </c>
      <c r="P20" s="16">
        <f>O20-$L$20</f>
        <v>1.7800000000000011</v>
      </c>
      <c r="Q20" s="14">
        <f>O20*$G$20</f>
        <v>293.70000000000005</v>
      </c>
      <c r="R20" s="21">
        <f>P20*$G$20</f>
        <v>26.700000000000017</v>
      </c>
    </row>
    <row r="21" spans="1:18" ht="21.75" thickTop="1" x14ac:dyDescent="0.25">
      <c r="D21" s="11" t="s">
        <v>1</v>
      </c>
      <c r="K21" s="1" t="s">
        <v>10</v>
      </c>
      <c r="N21" s="16">
        <v>20</v>
      </c>
      <c r="O21" s="14">
        <f t="shared" ref="O21:O35" si="3">($L$20)*((N21+100)/100)</f>
        <v>21.36</v>
      </c>
      <c r="P21" s="16">
        <f t="shared" ref="P21:P35" si="4">O21-$L$20</f>
        <v>3.5599999999999987</v>
      </c>
      <c r="Q21" s="14">
        <f t="shared" ref="Q21:R35" si="5">O21*$G$20</f>
        <v>320.39999999999998</v>
      </c>
      <c r="R21" s="21">
        <f t="shared" si="5"/>
        <v>53.399999999999977</v>
      </c>
    </row>
    <row r="22" spans="1:18" ht="21.75" thickBot="1" x14ac:dyDescent="0.3">
      <c r="D22" s="12">
        <v>1</v>
      </c>
      <c r="K22" s="20">
        <v>10</v>
      </c>
      <c r="N22" s="16">
        <v>30</v>
      </c>
      <c r="O22" s="14">
        <f t="shared" si="3"/>
        <v>23.14</v>
      </c>
      <c r="P22" s="16">
        <f t="shared" si="4"/>
        <v>5.34</v>
      </c>
      <c r="Q22" s="14">
        <f t="shared" si="5"/>
        <v>347.1</v>
      </c>
      <c r="R22" s="21">
        <f t="shared" si="5"/>
        <v>80.099999999999994</v>
      </c>
    </row>
    <row r="23" spans="1:18" ht="21.75" thickTop="1" x14ac:dyDescent="0.25">
      <c r="D23" s="1" t="s">
        <v>3</v>
      </c>
      <c r="K23" s="1" t="s">
        <v>11</v>
      </c>
      <c r="N23" s="16">
        <v>40</v>
      </c>
      <c r="O23" s="14">
        <f t="shared" si="3"/>
        <v>24.919999999999998</v>
      </c>
      <c r="P23" s="16">
        <f t="shared" si="4"/>
        <v>7.1199999999999974</v>
      </c>
      <c r="Q23" s="14">
        <f t="shared" si="5"/>
        <v>373.79999999999995</v>
      </c>
      <c r="R23" s="21">
        <f t="shared" si="5"/>
        <v>106.79999999999995</v>
      </c>
    </row>
    <row r="24" spans="1:18" ht="21.75" thickBot="1" x14ac:dyDescent="0.3">
      <c r="D24" s="8">
        <v>165</v>
      </c>
      <c r="K24" s="20">
        <v>2</v>
      </c>
      <c r="N24" s="16">
        <v>50</v>
      </c>
      <c r="O24" s="14">
        <f t="shared" si="3"/>
        <v>26.700000000000003</v>
      </c>
      <c r="P24" s="16">
        <f t="shared" si="4"/>
        <v>8.9000000000000021</v>
      </c>
      <c r="Q24" s="14">
        <f t="shared" si="5"/>
        <v>400.50000000000006</v>
      </c>
      <c r="R24" s="21">
        <f t="shared" si="5"/>
        <v>133.50000000000003</v>
      </c>
    </row>
    <row r="25" spans="1:18" ht="21.75" thickTop="1" x14ac:dyDescent="0.25">
      <c r="D25" s="11" t="s">
        <v>4</v>
      </c>
      <c r="K25" s="1" t="s">
        <v>12</v>
      </c>
      <c r="N25" s="16">
        <v>60</v>
      </c>
      <c r="O25" s="14">
        <f t="shared" si="3"/>
        <v>28.480000000000004</v>
      </c>
      <c r="P25" s="16">
        <f t="shared" si="4"/>
        <v>10.680000000000003</v>
      </c>
      <c r="Q25" s="14">
        <f t="shared" si="5"/>
        <v>427.20000000000005</v>
      </c>
      <c r="R25" s="21">
        <f t="shared" si="5"/>
        <v>160.20000000000005</v>
      </c>
    </row>
    <row r="26" spans="1:18" ht="21.75" thickBot="1" x14ac:dyDescent="0.3">
      <c r="D26" s="12">
        <v>3</v>
      </c>
      <c r="K26" s="20"/>
      <c r="N26" s="16">
        <v>70</v>
      </c>
      <c r="O26" s="14">
        <f t="shared" si="3"/>
        <v>30.26</v>
      </c>
      <c r="P26" s="16">
        <f t="shared" si="4"/>
        <v>12.46</v>
      </c>
      <c r="Q26" s="14">
        <f t="shared" si="5"/>
        <v>453.90000000000003</v>
      </c>
      <c r="R26" s="21">
        <f t="shared" si="5"/>
        <v>186.9</v>
      </c>
    </row>
    <row r="27" spans="1:18" ht="21.75" thickTop="1" x14ac:dyDescent="0.25">
      <c r="K27" s="1" t="s">
        <v>13</v>
      </c>
      <c r="N27" s="16">
        <v>80</v>
      </c>
      <c r="O27" s="14">
        <f t="shared" si="3"/>
        <v>32.04</v>
      </c>
      <c r="P27" s="16">
        <f t="shared" si="4"/>
        <v>14.239999999999998</v>
      </c>
      <c r="Q27" s="14">
        <f t="shared" si="5"/>
        <v>480.59999999999997</v>
      </c>
      <c r="R27" s="21">
        <f t="shared" si="5"/>
        <v>213.59999999999997</v>
      </c>
    </row>
    <row r="28" spans="1:18" ht="21.75" thickBot="1" x14ac:dyDescent="0.3">
      <c r="K28" s="2">
        <f>K20+K22+K24+K26</f>
        <v>267</v>
      </c>
      <c r="N28" s="16">
        <v>90</v>
      </c>
      <c r="O28" s="14">
        <f t="shared" si="3"/>
        <v>33.82</v>
      </c>
      <c r="P28" s="16">
        <f t="shared" si="4"/>
        <v>16.02</v>
      </c>
      <c r="Q28" s="14">
        <f t="shared" si="5"/>
        <v>507.3</v>
      </c>
      <c r="R28" s="21">
        <f t="shared" si="5"/>
        <v>240.29999999999998</v>
      </c>
    </row>
    <row r="29" spans="1:18" ht="21.75" thickTop="1" x14ac:dyDescent="0.25">
      <c r="N29" s="16">
        <v>100</v>
      </c>
      <c r="O29" s="14">
        <f t="shared" si="3"/>
        <v>35.6</v>
      </c>
      <c r="P29" s="16">
        <f t="shared" si="4"/>
        <v>17.8</v>
      </c>
      <c r="Q29" s="14">
        <f t="shared" si="5"/>
        <v>534</v>
      </c>
      <c r="R29" s="21">
        <f t="shared" si="5"/>
        <v>267</v>
      </c>
    </row>
    <row r="30" spans="1:18" ht="21" x14ac:dyDescent="0.25">
      <c r="N30" s="16">
        <v>110</v>
      </c>
      <c r="O30" s="14">
        <f t="shared" si="3"/>
        <v>37.380000000000003</v>
      </c>
      <c r="P30" s="16">
        <f t="shared" si="4"/>
        <v>19.580000000000002</v>
      </c>
      <c r="Q30" s="14">
        <f t="shared" si="5"/>
        <v>560.70000000000005</v>
      </c>
      <c r="R30" s="21">
        <f t="shared" si="5"/>
        <v>293.70000000000005</v>
      </c>
    </row>
    <row r="31" spans="1:18" ht="21" x14ac:dyDescent="0.25">
      <c r="N31" s="16">
        <v>120</v>
      </c>
      <c r="O31" s="14">
        <f t="shared" si="3"/>
        <v>39.160000000000004</v>
      </c>
      <c r="P31" s="16">
        <f t="shared" si="4"/>
        <v>21.360000000000003</v>
      </c>
      <c r="Q31" s="14">
        <f t="shared" si="5"/>
        <v>587.40000000000009</v>
      </c>
      <c r="R31" s="21">
        <f t="shared" si="5"/>
        <v>320.40000000000003</v>
      </c>
    </row>
    <row r="32" spans="1:18" ht="21" x14ac:dyDescent="0.25">
      <c r="N32" s="16">
        <v>130</v>
      </c>
      <c r="O32" s="14">
        <f t="shared" si="3"/>
        <v>40.94</v>
      </c>
      <c r="P32" s="16">
        <f t="shared" si="4"/>
        <v>23.139999999999997</v>
      </c>
      <c r="Q32" s="14">
        <f t="shared" si="5"/>
        <v>614.09999999999991</v>
      </c>
      <c r="R32" s="21">
        <f t="shared" si="5"/>
        <v>347.09999999999997</v>
      </c>
    </row>
    <row r="33" spans="14:18" ht="21" x14ac:dyDescent="0.25">
      <c r="N33" s="16">
        <v>140</v>
      </c>
      <c r="O33" s="14">
        <f t="shared" si="3"/>
        <v>42.72</v>
      </c>
      <c r="P33" s="16">
        <f t="shared" si="4"/>
        <v>24.919999999999998</v>
      </c>
      <c r="Q33" s="14">
        <f t="shared" si="5"/>
        <v>640.79999999999995</v>
      </c>
      <c r="R33" s="21">
        <f t="shared" si="5"/>
        <v>373.79999999999995</v>
      </c>
    </row>
    <row r="34" spans="14:18" ht="21" x14ac:dyDescent="0.25">
      <c r="N34" s="16">
        <v>150</v>
      </c>
      <c r="O34" s="14">
        <f t="shared" si="3"/>
        <v>44.5</v>
      </c>
      <c r="P34" s="16">
        <f t="shared" si="4"/>
        <v>26.7</v>
      </c>
      <c r="Q34" s="14">
        <f t="shared" si="5"/>
        <v>667.5</v>
      </c>
      <c r="R34" s="21">
        <f t="shared" si="5"/>
        <v>400.5</v>
      </c>
    </row>
    <row r="35" spans="14:18" ht="21" x14ac:dyDescent="0.25">
      <c r="N35" s="16">
        <v>200</v>
      </c>
      <c r="O35" s="14">
        <f t="shared" si="3"/>
        <v>53.400000000000006</v>
      </c>
      <c r="P35" s="16">
        <f t="shared" si="4"/>
        <v>35.600000000000009</v>
      </c>
      <c r="Q35" s="14">
        <f t="shared" si="5"/>
        <v>801.00000000000011</v>
      </c>
      <c r="R35" s="21">
        <f t="shared" si="5"/>
        <v>534.00000000000011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58</vt:i4>
      </vt:variant>
    </vt:vector>
  </HeadingPairs>
  <TitlesOfParts>
    <vt:vector size="58" baseType="lpstr">
      <vt:lpstr>الأخشاب</vt:lpstr>
      <vt:lpstr>دليل المنتجات</vt:lpstr>
      <vt:lpstr>D0101</vt:lpstr>
      <vt:lpstr>D0102</vt:lpstr>
      <vt:lpstr>D0103</vt:lpstr>
      <vt:lpstr>D0104</vt:lpstr>
      <vt:lpstr>D0105</vt:lpstr>
      <vt:lpstr>D0112</vt:lpstr>
      <vt:lpstr>D0113</vt:lpstr>
      <vt:lpstr>D0118</vt:lpstr>
      <vt:lpstr>D0124</vt:lpstr>
      <vt:lpstr>D0126</vt:lpstr>
      <vt:lpstr>D0127</vt:lpstr>
      <vt:lpstr>D0128</vt:lpstr>
      <vt:lpstr>D0216</vt:lpstr>
      <vt:lpstr>D0218</vt:lpstr>
      <vt:lpstr>D0224</vt:lpstr>
      <vt:lpstr>D0225</vt:lpstr>
      <vt:lpstr>D0226</vt:lpstr>
      <vt:lpstr>D0227</vt:lpstr>
      <vt:lpstr>K0201</vt:lpstr>
      <vt:lpstr>K0209</vt:lpstr>
      <vt:lpstr>K0212</vt:lpstr>
      <vt:lpstr>K0214</vt:lpstr>
      <vt:lpstr>K0219</vt:lpstr>
      <vt:lpstr>K0230</vt:lpstr>
      <vt:lpstr>H0101</vt:lpstr>
      <vt:lpstr>H0102</vt:lpstr>
      <vt:lpstr>H0103</vt:lpstr>
      <vt:lpstr>H0104</vt:lpstr>
      <vt:lpstr>H0105</vt:lpstr>
      <vt:lpstr>H0106</vt:lpstr>
      <vt:lpstr>H0107</vt:lpstr>
      <vt:lpstr>H0108</vt:lpstr>
      <vt:lpstr>H0109</vt:lpstr>
      <vt:lpstr>H0110</vt:lpstr>
      <vt:lpstr>H0111</vt:lpstr>
      <vt:lpstr>H0112</vt:lpstr>
      <vt:lpstr>H0113</vt:lpstr>
      <vt:lpstr>H0114</vt:lpstr>
      <vt:lpstr>H0115</vt:lpstr>
      <vt:lpstr>H0116</vt:lpstr>
      <vt:lpstr>H0117</vt:lpstr>
      <vt:lpstr>H0118</vt:lpstr>
      <vt:lpstr>H0119</vt:lpstr>
      <vt:lpstr>H0120</vt:lpstr>
      <vt:lpstr>H0121</vt:lpstr>
      <vt:lpstr>H0122</vt:lpstr>
      <vt:lpstr>H0123</vt:lpstr>
      <vt:lpstr>H0124</vt:lpstr>
      <vt:lpstr>H0125</vt:lpstr>
      <vt:lpstr>H0126</vt:lpstr>
      <vt:lpstr>H0127</vt:lpstr>
      <vt:lpstr>H0128</vt:lpstr>
      <vt:lpstr>H0129</vt:lpstr>
      <vt:lpstr>H0130</vt:lpstr>
      <vt:lpstr>H0131</vt:lpstr>
      <vt:lpstr>H0132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MSRayadPC</dc:creator>
  <cp:lastModifiedBy>rayadpc</cp:lastModifiedBy>
  <dcterms:created xsi:type="dcterms:W3CDTF">2019-12-09T15:30:07Z</dcterms:created>
  <dcterms:modified xsi:type="dcterms:W3CDTF">2020-05-03T01:13:55Z</dcterms:modified>
</cp:coreProperties>
</file>